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Sheet1!$A$5:$R$2021</definedName>
  </definedNames>
  <calcPr calcId="144525"/>
</workbook>
</file>

<file path=xl/comments1.xml><?xml version="1.0" encoding="utf-8"?>
<comments xmlns="http://schemas.openxmlformats.org/spreadsheetml/2006/main">
  <authors>
    <author>Administrator</author>
  </authors>
  <commentList>
    <comment ref="J435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中稻2.7亩，二稻0.7亩</t>
        </r>
      </text>
    </comment>
  </commentList>
</comments>
</file>

<file path=xl/sharedStrings.xml><?xml version="1.0" encoding="utf-8"?>
<sst xmlns="http://schemas.openxmlformats.org/spreadsheetml/2006/main" count="12617" uniqueCount="3182">
  <si>
    <t>附件7-2</t>
  </si>
  <si>
    <t xml:space="preserve"> </t>
  </si>
  <si>
    <t>产业以奖代补项目验收汇总表（第七批）</t>
  </si>
  <si>
    <r>
      <rPr>
        <sz val="15"/>
        <color rgb="FF000000"/>
        <rFont val="宋体"/>
        <charset val="134"/>
      </rPr>
      <t xml:space="preserve">       填报单位：</t>
    </r>
    <r>
      <rPr>
        <u/>
        <sz val="15"/>
        <color rgb="FF000000"/>
        <rFont val="宋体"/>
        <charset val="134"/>
      </rPr>
      <t xml:space="preserve"> </t>
    </r>
    <r>
      <rPr>
        <sz val="15"/>
        <color rgb="FF000000"/>
        <rFont val="宋体"/>
        <charset val="134"/>
      </rPr>
      <t xml:space="preserve">                                         填报时间：           
</t>
    </r>
  </si>
  <si>
    <t>(规模：亩、户、头、羽、只；金额：元)</t>
  </si>
  <si>
    <t>序号</t>
  </si>
  <si>
    <t>乡镇</t>
  </si>
  <si>
    <t>行政村</t>
  </si>
  <si>
    <t>自然村(屯)</t>
  </si>
  <si>
    <t>户主姓名</t>
  </si>
  <si>
    <t>户属性</t>
  </si>
  <si>
    <t>家庭人口(人)</t>
  </si>
  <si>
    <t>产业名称</t>
  </si>
  <si>
    <t>实施地点</t>
  </si>
  <si>
    <t>核定规模数</t>
  </si>
  <si>
    <t>核定奖补金额</t>
  </si>
  <si>
    <t>合计核定金额</t>
  </si>
  <si>
    <t>本年度已获奖补情况</t>
  </si>
  <si>
    <t>备注</t>
  </si>
  <si>
    <t>荔城镇</t>
  </si>
  <si>
    <t>安疆村</t>
  </si>
  <si>
    <t>大旺屯</t>
  </si>
  <si>
    <t>唐开来</t>
  </si>
  <si>
    <t>2017年脱贫户</t>
  </si>
  <si>
    <t>2</t>
  </si>
  <si>
    <t>鸡</t>
  </si>
  <si>
    <t>无</t>
  </si>
  <si>
    <t>高洞屯</t>
  </si>
  <si>
    <t>潘德然</t>
  </si>
  <si>
    <t>4</t>
  </si>
  <si>
    <t>账号持有人为户主之父潘尚新</t>
  </si>
  <si>
    <t>根茎薯芋类（马蹄）</t>
  </si>
  <si>
    <t>红岩屯</t>
  </si>
  <si>
    <t>闭秀球</t>
  </si>
  <si>
    <t>沙岭屯</t>
  </si>
  <si>
    <t>曾祥荣</t>
  </si>
  <si>
    <t>2015年退出户</t>
  </si>
  <si>
    <t>5</t>
  </si>
  <si>
    <t>优质稻</t>
  </si>
  <si>
    <t>陈帮英</t>
  </si>
  <si>
    <t>2016年脱贫户</t>
  </si>
  <si>
    <t>潘传禄</t>
  </si>
  <si>
    <t>账号持有人为户主配偶黄有娟</t>
  </si>
  <si>
    <t>石门坎屯</t>
  </si>
  <si>
    <t>廖玉钦</t>
  </si>
  <si>
    <t>2019年脱贫户</t>
  </si>
  <si>
    <t>7</t>
  </si>
  <si>
    <t>账号持有人为户主之子莫荣福</t>
  </si>
  <si>
    <t>竹水角屯</t>
  </si>
  <si>
    <t>张培德</t>
  </si>
  <si>
    <t>1</t>
  </si>
  <si>
    <t>张培福</t>
  </si>
  <si>
    <t>古城村</t>
  </si>
  <si>
    <t>老范塘廖家屯</t>
  </si>
  <si>
    <t>黄卫松</t>
  </si>
  <si>
    <t>根茎薯芋类（芋头）</t>
  </si>
  <si>
    <t>廖邦元</t>
  </si>
  <si>
    <t>张令德</t>
  </si>
  <si>
    <t>小古屯</t>
  </si>
  <si>
    <t>冯燕</t>
  </si>
  <si>
    <t>2018年脱贫户</t>
  </si>
  <si>
    <t>李玉娥</t>
  </si>
  <si>
    <t>第五批已申请360元，合计申请549元</t>
  </si>
  <si>
    <t>谢立富</t>
  </si>
  <si>
    <t>2014年退出户</t>
  </si>
  <si>
    <t>3</t>
  </si>
  <si>
    <t>谢玉地</t>
  </si>
  <si>
    <t>黄寨村</t>
  </si>
  <si>
    <t>力居屯</t>
  </si>
  <si>
    <t>罗超群</t>
  </si>
  <si>
    <t>第五批已申请352元，合计申请2024元</t>
  </si>
  <si>
    <t>罗思勤</t>
  </si>
  <si>
    <t>突发严重困难户</t>
  </si>
  <si>
    <t>钟代平</t>
  </si>
  <si>
    <t>龙口屯</t>
  </si>
  <si>
    <t>赵荣刚</t>
  </si>
  <si>
    <t>金雷村</t>
  </si>
  <si>
    <t>沙帽山屯</t>
  </si>
  <si>
    <t>韦太喜</t>
  </si>
  <si>
    <t>吴红顺</t>
  </si>
  <si>
    <t>下渡尾屯</t>
  </si>
  <si>
    <t>钟新明</t>
  </si>
  <si>
    <t>欧玉兰</t>
  </si>
  <si>
    <t>岭松村</t>
  </si>
  <si>
    <t>岭松屯</t>
  </si>
  <si>
    <t>罗昌武</t>
  </si>
  <si>
    <t>第三批已申请360元，合计申请1500元</t>
  </si>
  <si>
    <t>罗甫增</t>
  </si>
  <si>
    <t>桥鲁屯</t>
  </si>
  <si>
    <t>莫勤喜</t>
  </si>
  <si>
    <t>鸭</t>
  </si>
  <si>
    <t>莫祖林</t>
  </si>
  <si>
    <t>莫祖球</t>
  </si>
  <si>
    <t>丘家屯</t>
  </si>
  <si>
    <t>吴德于</t>
  </si>
  <si>
    <t>鱼</t>
  </si>
  <si>
    <t>上大岭屯</t>
  </si>
  <si>
    <t>练凤姣</t>
  </si>
  <si>
    <t>新寨屯</t>
  </si>
  <si>
    <t>梁秀英</t>
  </si>
  <si>
    <t>花生大豆</t>
  </si>
  <si>
    <t>账号持有人为户主之子叶梦干</t>
  </si>
  <si>
    <t>南雄村</t>
  </si>
  <si>
    <t>料村屯</t>
  </si>
  <si>
    <t>刘明初</t>
  </si>
  <si>
    <t>沙地厂屯</t>
  </si>
  <si>
    <t>谢有富</t>
  </si>
  <si>
    <t>朱家厂屯</t>
  </si>
  <si>
    <t>朱远富</t>
  </si>
  <si>
    <t>桥富村</t>
  </si>
  <si>
    <t>大塘屯</t>
  </si>
  <si>
    <t>何梦连</t>
  </si>
  <si>
    <t>2020年脱贫户</t>
  </si>
  <si>
    <t>何有良</t>
  </si>
  <si>
    <t>边缘易致贫户</t>
  </si>
  <si>
    <t>第五批已申请1750元，合计申请2200元</t>
  </si>
  <si>
    <t>桥富屯</t>
  </si>
  <si>
    <t>何世鹏</t>
  </si>
  <si>
    <t>账号持有人为户主之母李均英</t>
  </si>
  <si>
    <t>何远启</t>
  </si>
  <si>
    <t>第五批已申请480元，合计申请660元</t>
  </si>
  <si>
    <t>沙街社区</t>
  </si>
  <si>
    <t>鹅坝屯</t>
  </si>
  <si>
    <t>陈华和</t>
  </si>
  <si>
    <t>田岭村</t>
  </si>
  <si>
    <t>六腊屯</t>
  </si>
  <si>
    <t>张巧兰</t>
  </si>
  <si>
    <t>小龙岸屯</t>
  </si>
  <si>
    <t>韦家干</t>
  </si>
  <si>
    <t>第一批已申请2000元，合计申请2240元</t>
  </si>
  <si>
    <t>五里村</t>
  </si>
  <si>
    <t>堡脚屯</t>
  </si>
  <si>
    <t>赖昌会</t>
  </si>
  <si>
    <t>第五批已申请2528元，合计申请2888元</t>
  </si>
  <si>
    <t>朝对屯</t>
  </si>
  <si>
    <t>谢翠琼</t>
  </si>
  <si>
    <t>古城老范塘</t>
  </si>
  <si>
    <t>果长屯</t>
  </si>
  <si>
    <t>刘祖英</t>
  </si>
  <si>
    <t>卢临安</t>
  </si>
  <si>
    <t>卢照书</t>
  </si>
  <si>
    <t>张菊珍</t>
  </si>
  <si>
    <t>第一批已申请288元，合计申请1040元</t>
  </si>
  <si>
    <t>甜糯玉米</t>
  </si>
  <si>
    <t>龙渡屯</t>
  </si>
  <si>
    <t>杨林美</t>
  </si>
  <si>
    <t>马头山屯</t>
  </si>
  <si>
    <t>杨儒铎</t>
  </si>
  <si>
    <t>新坪镇</t>
  </si>
  <si>
    <t>土围屯</t>
  </si>
  <si>
    <t>范秀玲</t>
  </si>
  <si>
    <t>第五批已申请3840元，合计申请4128元</t>
  </si>
  <si>
    <t>赖桂必</t>
  </si>
  <si>
    <t>赖桂发</t>
  </si>
  <si>
    <t>账号持有人为户主之妹赖桂纯</t>
  </si>
  <si>
    <t>赖春星</t>
  </si>
  <si>
    <t>第三批已申请300元，合计申请540元</t>
  </si>
  <si>
    <t>账号持有人为户主之女赖桂媛</t>
  </si>
  <si>
    <t>五里排</t>
  </si>
  <si>
    <t>周桂英</t>
  </si>
  <si>
    <t>账号持有人为户主之子赖福坤</t>
  </si>
  <si>
    <t>赖科忠</t>
  </si>
  <si>
    <t>赖齐思</t>
  </si>
  <si>
    <t>谢家厂屯</t>
  </si>
  <si>
    <t>谢珍才</t>
  </si>
  <si>
    <t>寨脚村</t>
  </si>
  <si>
    <t>崩塘陆家屯</t>
  </si>
  <si>
    <t>陆庆文</t>
  </si>
  <si>
    <t>崩塘陆社屯</t>
  </si>
  <si>
    <t>陆燕峰</t>
  </si>
  <si>
    <t>6</t>
  </si>
  <si>
    <t>崩塘张家屯</t>
  </si>
  <si>
    <t>陈祖波</t>
  </si>
  <si>
    <t>陈祖锋</t>
  </si>
  <si>
    <t>崩塘钟家屯</t>
  </si>
  <si>
    <t>钟运生</t>
  </si>
  <si>
    <t>第三批已申请2400元，合计2580元</t>
  </si>
  <si>
    <t>崩塘周家屯</t>
  </si>
  <si>
    <t>杨小菊</t>
  </si>
  <si>
    <t>上寨屯</t>
  </si>
  <si>
    <t>陈桂先</t>
  </si>
  <si>
    <t>账号持有人为户主之父陈义光</t>
  </si>
  <si>
    <t>中骆屯</t>
  </si>
  <si>
    <t>黄太莲</t>
  </si>
  <si>
    <t>账号持有人为户主之母莫桂英</t>
  </si>
  <si>
    <t>中寨屯</t>
  </si>
  <si>
    <t>陆有能</t>
  </si>
  <si>
    <t>东昌镇</t>
  </si>
  <si>
    <t>民强</t>
  </si>
  <si>
    <t>棚厂</t>
  </si>
  <si>
    <t>林树英</t>
  </si>
  <si>
    <t>花生大豆-黄豆</t>
  </si>
  <si>
    <t>棚厂屯</t>
  </si>
  <si>
    <t>马田</t>
  </si>
  <si>
    <t>韦桂兰</t>
  </si>
  <si>
    <t>马田屯</t>
  </si>
  <si>
    <t>根茎薯芋类-马蹄</t>
  </si>
  <si>
    <t>东善</t>
  </si>
  <si>
    <t>韦自江</t>
  </si>
  <si>
    <t>瓜类-丝瓜</t>
  </si>
  <si>
    <t>东善屯</t>
  </si>
  <si>
    <t>第五批已申请750元，合计1530元</t>
  </si>
  <si>
    <t>盘龙</t>
  </si>
  <si>
    <t>曾祥刚</t>
  </si>
  <si>
    <t>盘龙屯水汪洞</t>
  </si>
  <si>
    <t>第五批已申请2080元，合计3520元</t>
  </si>
  <si>
    <t>龙田</t>
  </si>
  <si>
    <t>李盛强</t>
  </si>
  <si>
    <t>龙田屯</t>
  </si>
  <si>
    <t>第三、五批已申请912元，合计1272元</t>
  </si>
  <si>
    <t>安静</t>
  </si>
  <si>
    <t>大德</t>
  </si>
  <si>
    <t>陆桂保</t>
  </si>
  <si>
    <t>桉树</t>
  </si>
  <si>
    <t>大德屯</t>
  </si>
  <si>
    <t>第四批已申请240元，合计2556元</t>
  </si>
  <si>
    <t>东阳</t>
  </si>
  <si>
    <t>东袍</t>
  </si>
  <si>
    <t>周校礼</t>
  </si>
  <si>
    <t>东袍屯</t>
  </si>
  <si>
    <t>第三批已申请1920元，合计3840元</t>
  </si>
  <si>
    <t>杂粮杂豆-红薯</t>
  </si>
  <si>
    <t>毛山背</t>
  </si>
  <si>
    <t>毛吉明</t>
  </si>
  <si>
    <t>毛山背屯</t>
  </si>
  <si>
    <t>第三批已申请1560元，合计1982.4元</t>
  </si>
  <si>
    <t>岭坪</t>
  </si>
  <si>
    <t>何周书</t>
  </si>
  <si>
    <t>岭坪屯</t>
  </si>
  <si>
    <t>第一批已申请864元，合计1980元</t>
  </si>
  <si>
    <t>罗素兰</t>
  </si>
  <si>
    <t>第二批已申请1600元，合计2320元</t>
  </si>
  <si>
    <t>户主：韦礼林</t>
  </si>
  <si>
    <t>严国忠</t>
  </si>
  <si>
    <t>第一、三批已申请1170元，合计4410元</t>
  </si>
  <si>
    <t>周忠兴</t>
  </si>
  <si>
    <t>何周明</t>
  </si>
  <si>
    <t>蜜蜂</t>
  </si>
  <si>
    <t>扒齿</t>
  </si>
  <si>
    <t>刘光平</t>
  </si>
  <si>
    <t>扒齿屯</t>
  </si>
  <si>
    <t>栗木</t>
  </si>
  <si>
    <t>落印</t>
  </si>
  <si>
    <t>韦凤兰</t>
  </si>
  <si>
    <t>落印屯</t>
  </si>
  <si>
    <t>义敏</t>
  </si>
  <si>
    <t>山口</t>
  </si>
  <si>
    <t>何昭卫</t>
  </si>
  <si>
    <t>山口屯</t>
  </si>
  <si>
    <t>何昭仿</t>
  </si>
  <si>
    <t>第四批已申请320元，合计1280元</t>
  </si>
  <si>
    <t>罗天富</t>
  </si>
  <si>
    <t>第五批已申请600元，合计2500元</t>
  </si>
  <si>
    <t>东门</t>
  </si>
  <si>
    <t>陆建廷</t>
  </si>
  <si>
    <t>龙盘厂屯</t>
  </si>
  <si>
    <t>第五批已申请2296元，此户已达限额</t>
  </si>
  <si>
    <t>罗安贵</t>
  </si>
  <si>
    <t>东门屯</t>
  </si>
  <si>
    <t>第五批已申请2000元，合计3760元</t>
  </si>
  <si>
    <t>小河口</t>
  </si>
  <si>
    <t>万忠益</t>
  </si>
  <si>
    <t>小河口屯</t>
  </si>
  <si>
    <t>第五批已申请3680元，此户已达限额</t>
  </si>
  <si>
    <t>户主：万善林</t>
  </si>
  <si>
    <t>万玉萍</t>
  </si>
  <si>
    <t>第五批已申请720元，合计1920元</t>
  </si>
  <si>
    <t>李凡茂</t>
  </si>
  <si>
    <t>第五批已申请320元，合计2560元</t>
  </si>
  <si>
    <t>余运刚</t>
  </si>
  <si>
    <t>第五批已申请640元，合计2960元</t>
  </si>
  <si>
    <t>雷方发</t>
  </si>
  <si>
    <t>第五批已申请1680元，合计4320元</t>
  </si>
  <si>
    <t>大岭</t>
  </si>
  <si>
    <t>罗祖德</t>
  </si>
  <si>
    <t>大岭屯</t>
  </si>
  <si>
    <t>第五批已申请640元，合计2880元</t>
  </si>
  <si>
    <t>罗祖勇</t>
  </si>
  <si>
    <t>第五批已申请1280元，合计4240元</t>
  </si>
  <si>
    <t>莫显忠</t>
  </si>
  <si>
    <t>豆类-豆角</t>
  </si>
  <si>
    <t>义敏屯</t>
  </si>
  <si>
    <t>思贡</t>
  </si>
  <si>
    <t>军营</t>
  </si>
  <si>
    <t>罗良定</t>
  </si>
  <si>
    <t>青贮玉米</t>
  </si>
  <si>
    <t>军营屯</t>
  </si>
  <si>
    <t>小村</t>
  </si>
  <si>
    <t>罗德汝</t>
  </si>
  <si>
    <t>小村屯</t>
  </si>
  <si>
    <t>罗芝礼</t>
  </si>
  <si>
    <t>毛厂</t>
  </si>
  <si>
    <t>罗积福</t>
  </si>
  <si>
    <t>毛厂屯</t>
  </si>
  <si>
    <t>罗科强</t>
  </si>
  <si>
    <t>谢家屯</t>
  </si>
  <si>
    <t>杨祖飞</t>
  </si>
  <si>
    <t>罗开亮</t>
  </si>
  <si>
    <t>第三批已申请336元，合计976元</t>
  </si>
  <si>
    <t>谢家</t>
  </si>
  <si>
    <t>谢厚平</t>
  </si>
  <si>
    <t>第三批已申请420元，合计960元</t>
  </si>
  <si>
    <t>谢树平</t>
  </si>
  <si>
    <t>第三批已申请216元，合计840元</t>
  </si>
  <si>
    <t>梅子洲</t>
  </si>
  <si>
    <t>彭荣斌</t>
  </si>
  <si>
    <t>梅子洲屯</t>
  </si>
  <si>
    <t>第三批已申请480元，合计1568元</t>
  </si>
  <si>
    <t>杨家</t>
  </si>
  <si>
    <t>杨德强</t>
  </si>
  <si>
    <t>杨家屯</t>
  </si>
  <si>
    <t>第四批已申请352元，合计1552元</t>
  </si>
  <si>
    <t>花生大豆-花生</t>
  </si>
  <si>
    <t>杨德建</t>
  </si>
  <si>
    <t>石碧</t>
  </si>
  <si>
    <t>罗太明</t>
  </si>
  <si>
    <t>石碧屯</t>
  </si>
  <si>
    <t>第五批已申请3660元，合计4020元</t>
  </si>
  <si>
    <t>盘瑶</t>
  </si>
  <si>
    <t>铜镜</t>
  </si>
  <si>
    <t>邓忠连</t>
  </si>
  <si>
    <t>铜镜屯</t>
  </si>
  <si>
    <t>第三批已申请432元，合计1311元</t>
  </si>
  <si>
    <t>铜镜屯板响</t>
  </si>
  <si>
    <t>铜镜屯板响/龙扇口</t>
  </si>
  <si>
    <t>许发美</t>
  </si>
  <si>
    <t>第三、五批已申请728元，合计1384元</t>
  </si>
  <si>
    <t>东瓦坪</t>
  </si>
  <si>
    <t>廖树邦</t>
  </si>
  <si>
    <t>脱贫不稳定户</t>
  </si>
  <si>
    <t>东瓦坪屯门口田</t>
  </si>
  <si>
    <t>第三批已申请400元，合计1600元</t>
  </si>
  <si>
    <t>邓代能</t>
  </si>
  <si>
    <t>东瓦坪屯瓦窑边</t>
  </si>
  <si>
    <t>麻地坪</t>
  </si>
  <si>
    <t>刁祯旺</t>
  </si>
  <si>
    <t>麻地坪屯小瑶洞</t>
  </si>
  <si>
    <t>河北</t>
  </si>
  <si>
    <t>罗福良</t>
  </si>
  <si>
    <t>河北屯</t>
  </si>
  <si>
    <t>莫金秀</t>
  </si>
  <si>
    <t>第四批已申请480元，合计1056元</t>
  </si>
  <si>
    <t>户主：罗福明</t>
  </si>
  <si>
    <t>铁炉</t>
  </si>
  <si>
    <t>陈再旺</t>
  </si>
  <si>
    <t>铁炉屯</t>
  </si>
  <si>
    <t>第四、五批已申请3648元，此户已达限额</t>
  </si>
  <si>
    <t>茄果类-茄子</t>
  </si>
  <si>
    <t>陆建宣</t>
  </si>
  <si>
    <t>第四、五批已申请936元，合计1656元</t>
  </si>
  <si>
    <t>何崇义</t>
  </si>
  <si>
    <t>铁炉屯谢树脚</t>
  </si>
  <si>
    <t>第五批已申请2400元，合计4800元</t>
  </si>
  <si>
    <t>黄郎</t>
  </si>
  <si>
    <t>韦芳</t>
  </si>
  <si>
    <t>黄郎屯</t>
  </si>
  <si>
    <t>第四批已申请3375元，此户已达限额</t>
  </si>
  <si>
    <t>户主：韦善庭</t>
  </si>
  <si>
    <t>叶玉英</t>
  </si>
  <si>
    <t>第五批已申请640元，合计1520元</t>
  </si>
  <si>
    <t>公赖</t>
  </si>
  <si>
    <t>何碧英</t>
  </si>
  <si>
    <t>公赖屯庙嘴</t>
  </si>
  <si>
    <t>第五批已申请552元，合计1512元</t>
  </si>
  <si>
    <t>环河</t>
  </si>
  <si>
    <t>下车</t>
  </si>
  <si>
    <t>王积赋</t>
  </si>
  <si>
    <t>下车屯塘灌</t>
  </si>
  <si>
    <t>第三批已申请360元，合计1560元</t>
  </si>
  <si>
    <t>郑绍学</t>
  </si>
  <si>
    <t>下车屯</t>
  </si>
  <si>
    <t>第五批已申请720元，合计1488元</t>
  </si>
  <si>
    <t>韦建学</t>
  </si>
  <si>
    <t>下车屯十七公</t>
  </si>
  <si>
    <t>第三、五批已申请1228元，合计3388元</t>
  </si>
  <si>
    <t>下车屯潮田</t>
  </si>
  <si>
    <t>韦火学</t>
  </si>
  <si>
    <t>下车屯油井</t>
  </si>
  <si>
    <t>第五批已申请648元，合计1560元</t>
  </si>
  <si>
    <t>黄昌和</t>
  </si>
  <si>
    <t>第五批已申请256元，合计896元</t>
  </si>
  <si>
    <t>上车</t>
  </si>
  <si>
    <t>黄昌海</t>
  </si>
  <si>
    <t>上车屯中洞</t>
  </si>
  <si>
    <t>第五批已申请960元，合计1984元</t>
  </si>
  <si>
    <t>黄昌来</t>
  </si>
  <si>
    <t>上车屯地下洞</t>
  </si>
  <si>
    <t>第四批已申请1180元，合计2380元</t>
  </si>
  <si>
    <t>陆琼珍</t>
  </si>
  <si>
    <t>第五批已申请2400元，合计3240元</t>
  </si>
  <si>
    <t>户主：黄志荣</t>
  </si>
  <si>
    <t>上车屯</t>
  </si>
  <si>
    <t>黄德光</t>
  </si>
  <si>
    <t>青山镇</t>
  </si>
  <si>
    <t>青山社区</t>
  </si>
  <si>
    <t>荒塘</t>
  </si>
  <si>
    <t>肖燕珍</t>
  </si>
  <si>
    <t>青山社区荒塘</t>
  </si>
  <si>
    <t>古楼</t>
  </si>
  <si>
    <t>张安林</t>
  </si>
  <si>
    <t>西甜瓜-香瓜</t>
  </si>
  <si>
    <t>青山社区古楼</t>
  </si>
  <si>
    <t>拱秀村</t>
  </si>
  <si>
    <t>郎洞屯</t>
  </si>
  <si>
    <t>韦诗科</t>
  </si>
  <si>
    <t>拱秀村郎洞屯</t>
  </si>
  <si>
    <t>永华村</t>
  </si>
  <si>
    <t>三茅厂屯</t>
  </si>
  <si>
    <t>曾仕坤</t>
  </si>
  <si>
    <t>永华村三茅厂屯</t>
  </si>
  <si>
    <t>牛头屯</t>
  </si>
  <si>
    <t>梁力元</t>
  </si>
  <si>
    <t>永华村牛头屯</t>
  </si>
  <si>
    <t>料潭屯</t>
  </si>
  <si>
    <t>莫庆林</t>
  </si>
  <si>
    <t>花生大豆-大豆</t>
  </si>
  <si>
    <t>永华村料潭屯</t>
  </si>
  <si>
    <t>第四批已申请312元，第六批已申请216元，合计996元</t>
  </si>
  <si>
    <t>庆阳屯</t>
  </si>
  <si>
    <t>陈玉杰</t>
  </si>
  <si>
    <t>永华村庆阳屯</t>
  </si>
  <si>
    <t>青云村</t>
  </si>
  <si>
    <t>石膏屯</t>
  </si>
  <si>
    <t>曾令娥</t>
  </si>
  <si>
    <t>青云村石膏屯</t>
  </si>
  <si>
    <t>曾令军</t>
  </si>
  <si>
    <t>松林村</t>
  </si>
  <si>
    <t>东古楼屯</t>
  </si>
  <si>
    <t>莫家新</t>
  </si>
  <si>
    <t>松林村东古楼屯</t>
  </si>
  <si>
    <r>
      <rPr>
        <sz val="12"/>
        <color theme="1"/>
        <rFont val="宋体"/>
        <charset val="134"/>
      </rPr>
      <t>第三批已申请1126.4元，第六批已申请264元，合计</t>
    </r>
    <r>
      <rPr>
        <sz val="12"/>
        <rFont val="宋体"/>
        <charset val="134"/>
      </rPr>
      <t>21</t>
    </r>
    <r>
      <rPr>
        <sz val="12"/>
        <color theme="1"/>
        <rFont val="宋体"/>
        <charset val="134"/>
      </rPr>
      <t>90.4元</t>
    </r>
  </si>
  <si>
    <t>万兴屯</t>
  </si>
  <si>
    <t>刘翠鸾</t>
  </si>
  <si>
    <t>松林村万兴屯</t>
  </si>
  <si>
    <t>阳明付</t>
  </si>
  <si>
    <t>第四批已申请960元，合计1416元</t>
  </si>
  <si>
    <t>龙庆屯</t>
  </si>
  <si>
    <t>莫敦辉</t>
  </si>
  <si>
    <t>松林村龙庆屯</t>
  </si>
  <si>
    <t>长安屯</t>
  </si>
  <si>
    <t>吴显杰</t>
  </si>
  <si>
    <t>修仁镇平村村平村屯</t>
  </si>
  <si>
    <t>莫旺伦</t>
  </si>
  <si>
    <t>瓜类-腿瓜</t>
  </si>
  <si>
    <t>松林村长安屯</t>
  </si>
  <si>
    <t>永镇村</t>
  </si>
  <si>
    <t>双排塘屯</t>
  </si>
  <si>
    <t>冯秋兰</t>
  </si>
  <si>
    <t>永镇村双排塘屯</t>
  </si>
  <si>
    <t>第四批已申请264元，合计696元</t>
  </si>
  <si>
    <t>松树排屯</t>
  </si>
  <si>
    <t>丘丁壬</t>
  </si>
  <si>
    <t>永镇村松树排屯</t>
  </si>
  <si>
    <t>第五批已申请384元，合计1523.2元</t>
  </si>
  <si>
    <t>西牛塘屯</t>
  </si>
  <si>
    <t>周兰萍</t>
  </si>
  <si>
    <t>永镇村西牛塘屯</t>
  </si>
  <si>
    <t>周景能</t>
  </si>
  <si>
    <t>郭家屯</t>
  </si>
  <si>
    <t>郭世良</t>
  </si>
  <si>
    <t>永镇村郭家屯</t>
  </si>
  <si>
    <t>第三批已申请500元，合计1100元</t>
  </si>
  <si>
    <t>歧路屯</t>
  </si>
  <si>
    <t>侯芳翠</t>
  </si>
  <si>
    <t>永镇村歧路屯</t>
  </si>
  <si>
    <t>第四批已申请588元，合计1608元</t>
  </si>
  <si>
    <t>户主邹火远</t>
  </si>
  <si>
    <t>丘祖世</t>
  </si>
  <si>
    <t>永镇村丘家屯</t>
  </si>
  <si>
    <t>所底屯</t>
  </si>
  <si>
    <t>郭世球</t>
  </si>
  <si>
    <t>豆类-荷包豆</t>
  </si>
  <si>
    <t>永镇村所底屯</t>
  </si>
  <si>
    <t>满洞村</t>
  </si>
  <si>
    <t>满洞屯</t>
  </si>
  <si>
    <t>满景川</t>
  </si>
  <si>
    <t>满洞村满洞屯</t>
  </si>
  <si>
    <t>第五批已申请468元，合计2547元</t>
  </si>
  <si>
    <t>满景春</t>
  </si>
  <si>
    <t>第二批已申请576元，合计1056元</t>
  </si>
  <si>
    <t>下古办屯</t>
  </si>
  <si>
    <t>梁启成</t>
  </si>
  <si>
    <t>满洞村下古办屯</t>
  </si>
  <si>
    <t>崩山屯</t>
  </si>
  <si>
    <t>莫仁义</t>
  </si>
  <si>
    <t>满洞村崩山屯</t>
  </si>
  <si>
    <t>堆村屯</t>
  </si>
  <si>
    <t>黎朝贵</t>
  </si>
  <si>
    <t>满洞村堆村屯</t>
  </si>
  <si>
    <t>第五批已申请320元，合计800元</t>
  </si>
  <si>
    <t>黎贤茂</t>
  </si>
  <si>
    <t>第六批已申请852元，合计3732元</t>
  </si>
  <si>
    <t>三联村</t>
  </si>
  <si>
    <t>白虎头屯</t>
  </si>
  <si>
    <t>覃祖才</t>
  </si>
  <si>
    <t>三联村白虎头屯</t>
  </si>
  <si>
    <t>大岩屯</t>
  </si>
  <si>
    <t>覃自武</t>
  </si>
  <si>
    <t>三联村大岩屯</t>
  </si>
  <si>
    <t>第五批已申请560元，合计848元</t>
  </si>
  <si>
    <t>黄石荣</t>
  </si>
  <si>
    <t>大腊屯</t>
  </si>
  <si>
    <t>李运益</t>
  </si>
  <si>
    <t>三联村大腊屯</t>
  </si>
  <si>
    <t>周韦莲</t>
  </si>
  <si>
    <t>杂粮杂豆-猫豆</t>
  </si>
  <si>
    <t>杜莫镇</t>
  </si>
  <si>
    <t>上龙</t>
  </si>
  <si>
    <t>金妈屯</t>
  </si>
  <si>
    <t>黄运兰</t>
  </si>
  <si>
    <t>第四批已申请560，合计申请1200元</t>
  </si>
  <si>
    <t>板发屯</t>
  </si>
  <si>
    <t>韦继华</t>
  </si>
  <si>
    <t>第四批已申请960，合计申请1680元</t>
  </si>
  <si>
    <t>杨华忠</t>
  </si>
  <si>
    <t>第四批已申请560，合计申请2320元</t>
  </si>
  <si>
    <t>花生大豆（黄豆）</t>
  </si>
  <si>
    <t>潘相建</t>
  </si>
  <si>
    <t>第四批已申请512，合计申请4384元</t>
  </si>
  <si>
    <t>下龙屯</t>
  </si>
  <si>
    <t>李福光</t>
  </si>
  <si>
    <t>第四批已申请1328，合计申请3168元</t>
  </si>
  <si>
    <t>李必伟</t>
  </si>
  <si>
    <t>2014年脱贫户</t>
  </si>
  <si>
    <t>第四批已申请4380，合计申请5000元</t>
  </si>
  <si>
    <t>已达上限</t>
  </si>
  <si>
    <t>李问春</t>
  </si>
  <si>
    <t>第四批已申请2016，合计申请4832元</t>
  </si>
  <si>
    <t>李庆春</t>
  </si>
  <si>
    <t>第四批已申请2130元，合计申请2610元。</t>
  </si>
  <si>
    <t>上龙屯</t>
  </si>
  <si>
    <t>韦仲韬</t>
  </si>
  <si>
    <t>第四批已申请320元，合计申请1312元。</t>
  </si>
  <si>
    <t>廖植登</t>
  </si>
  <si>
    <t>廖兰杰</t>
  </si>
  <si>
    <t>第四批已申请1344元，合计申请1968元。</t>
  </si>
  <si>
    <t>韦治新</t>
  </si>
  <si>
    <t>第四批已申请960元，合计申请3680元。</t>
  </si>
  <si>
    <t>陆荣军</t>
  </si>
  <si>
    <t>第四批已申请736元，合计申请1696元。</t>
  </si>
  <si>
    <t>韦子立</t>
  </si>
  <si>
    <t>第四批已申请1320元，合计申请5000元。</t>
  </si>
  <si>
    <t>榕洞村</t>
  </si>
  <si>
    <t>新安屯</t>
  </si>
  <si>
    <t>冯现英</t>
  </si>
  <si>
    <t>2015年脱贫户</t>
  </si>
  <si>
    <t>第五批已申请360元，合计申报1380元。</t>
  </si>
  <si>
    <t>冯成保</t>
  </si>
  <si>
    <t>第五批已申请640元，合计申报880元。</t>
  </si>
  <si>
    <t xml:space="preserve">  田尾屯</t>
  </si>
  <si>
    <t>陆显校</t>
  </si>
  <si>
    <t xml:space="preserve"> 优质稻</t>
  </si>
  <si>
    <t xml:space="preserve"> 田尾屯</t>
  </si>
  <si>
    <t>第五批已申请1920元，合计申报3520元。</t>
  </si>
  <si>
    <t>梁英福</t>
  </si>
  <si>
    <t>第五批已申请900元，合计申报1140元。</t>
  </si>
  <si>
    <t>榕洞屯</t>
  </si>
  <si>
    <t>蒙燕萍</t>
  </si>
  <si>
    <t>2019年突发严重困难户</t>
  </si>
  <si>
    <t>第五批已申请900元，合计申报2100元。</t>
  </si>
  <si>
    <t>户主：覃昌梦</t>
  </si>
  <si>
    <t>何玉良</t>
  </si>
  <si>
    <r>
      <rPr>
        <sz val="12"/>
        <rFont val="宋体"/>
        <charset val="134"/>
      </rPr>
      <t>第五批已申请195</t>
    </r>
    <r>
      <rPr>
        <sz val="12"/>
        <color rgb="FFFF0000"/>
        <rFont val="宋体"/>
        <charset val="134"/>
      </rPr>
      <t>2</t>
    </r>
    <r>
      <rPr>
        <sz val="12"/>
        <rFont val="宋体"/>
        <charset val="134"/>
      </rPr>
      <t>元，合计申报221</t>
    </r>
    <r>
      <rPr>
        <sz val="12"/>
        <color rgb="FFFF0000"/>
        <rFont val="宋体"/>
        <charset val="134"/>
      </rPr>
      <t>6</t>
    </r>
    <r>
      <rPr>
        <sz val="12"/>
        <rFont val="宋体"/>
        <charset val="134"/>
      </rPr>
      <t>元。</t>
    </r>
  </si>
  <si>
    <t>冯成朝</t>
  </si>
  <si>
    <t>第五批已申请3552元，合计申报5000元。</t>
  </si>
  <si>
    <t>冯成幸</t>
  </si>
  <si>
    <t>杂粮杂豆（红薯）</t>
  </si>
  <si>
    <t>第五批已申请1944元，合计申报3024元。</t>
  </si>
  <si>
    <t>古远屯</t>
  </si>
  <si>
    <t>林秀仁</t>
  </si>
  <si>
    <t>农定明</t>
  </si>
  <si>
    <t>第五批已申请720元，合计申报1368元。</t>
  </si>
  <si>
    <t>陆小弟</t>
  </si>
  <si>
    <t xml:space="preserve"> 古远屯</t>
  </si>
  <si>
    <t>0.5</t>
  </si>
  <si>
    <t>第五批已申请640元，合计申报1120元。</t>
  </si>
  <si>
    <t>梁福强</t>
  </si>
  <si>
    <t>第五批已申请3904元，合计申报4624元。</t>
  </si>
  <si>
    <t>冯春甫</t>
  </si>
  <si>
    <t xml:space="preserve"> 新安屯</t>
  </si>
  <si>
    <t>第五批已申请800元，合计申报1076元。</t>
  </si>
  <si>
    <t xml:space="preserve">  新安屯</t>
  </si>
  <si>
    <t>赵玉明</t>
  </si>
  <si>
    <t>第五批已申请960元，合计申报2016元。</t>
  </si>
  <si>
    <t>冯春权</t>
  </si>
  <si>
    <t>猪</t>
  </si>
  <si>
    <t>9</t>
  </si>
  <si>
    <t>第五批已申请416元，合计申报5000元。</t>
  </si>
  <si>
    <t>下樟村</t>
  </si>
  <si>
    <t>坳背屯</t>
  </si>
  <si>
    <t>黄献强</t>
  </si>
  <si>
    <t>第三批已申请1344元，第五批已申请2560元，合计申请5000元。</t>
  </si>
  <si>
    <t>三山屯</t>
  </si>
  <si>
    <t>陈崇清</t>
  </si>
  <si>
    <t>第四批已申请2960，合计申请3280元</t>
  </si>
  <si>
    <t>上樟屯</t>
  </si>
  <si>
    <t>潘华全</t>
  </si>
  <si>
    <t>第三批已申请1952，第四批申请540，合计申请3132元</t>
  </si>
  <si>
    <t>谢海飞</t>
  </si>
  <si>
    <t>第三批已申请1440元，合计申请1760元。</t>
  </si>
  <si>
    <t>罗文彬</t>
  </si>
  <si>
    <t>第三批已申请1320元，合计申请2280元。</t>
  </si>
  <si>
    <t>户主：颜克强</t>
  </si>
  <si>
    <t>潘光亮</t>
  </si>
  <si>
    <t>第三批已申请1184，第四批已申请480元，合计申请2624元</t>
  </si>
  <si>
    <t>下樟屯</t>
  </si>
  <si>
    <t>吴世钧</t>
  </si>
  <si>
    <t>第三批已申请1600元，合计申请3136元。</t>
  </si>
  <si>
    <t>韦荣强</t>
  </si>
  <si>
    <t>中药材（五指毛桃）</t>
  </si>
  <si>
    <t>第三批已申请985.6，合计申请4985.6元</t>
  </si>
  <si>
    <t>李永富</t>
  </si>
  <si>
    <t>第三批已申请896元，合计申请4096元。</t>
  </si>
  <si>
    <t>根茎薯芋（马蹄）</t>
  </si>
  <si>
    <t>蒋嗣华</t>
  </si>
  <si>
    <t>第三批已申请1920元，合计申请3840元。</t>
  </si>
  <si>
    <t>上乐邦屯</t>
  </si>
  <si>
    <t>吴明兴</t>
  </si>
  <si>
    <t>第三批已申请480元</t>
  </si>
  <si>
    <t>吴善贵</t>
  </si>
  <si>
    <t>第三批已申报1200，第四批已申报1344元，合计申请3264元。</t>
  </si>
  <si>
    <t>姚强尹</t>
  </si>
  <si>
    <t>根茎薯芋（生姜）</t>
  </si>
  <si>
    <t>桉</t>
  </si>
  <si>
    <t>金鸡村</t>
  </si>
  <si>
    <t>屯必屯</t>
  </si>
  <si>
    <t>覃德祥</t>
  </si>
  <si>
    <t>第五批已申报1084.8元</t>
  </si>
  <si>
    <t>根茎薯芋类（红苗芋）</t>
  </si>
  <si>
    <t>东瓜顿屯</t>
  </si>
  <si>
    <t>已申报1084.8</t>
  </si>
  <si>
    <t>东寨屯</t>
  </si>
  <si>
    <t>蒙顺连</t>
  </si>
  <si>
    <t>古要屯</t>
  </si>
  <si>
    <t>潘兰琼</t>
  </si>
  <si>
    <t>第五批已申报2440元。</t>
  </si>
  <si>
    <t>韦振龙</t>
  </si>
  <si>
    <t>2017脱贫户</t>
  </si>
  <si>
    <t>第五批已申报2560元</t>
  </si>
  <si>
    <t>花生大豆类（黄豆）</t>
  </si>
  <si>
    <t>六连屯</t>
  </si>
  <si>
    <t>潘吉波</t>
  </si>
  <si>
    <t>莫媛芬</t>
  </si>
  <si>
    <t>潘吉勤</t>
  </si>
  <si>
    <t>2018脱贫户</t>
  </si>
  <si>
    <t>第五批已申报960元，本次申报4040元，已满5000元</t>
  </si>
  <si>
    <t>户主：潘吉飞</t>
  </si>
  <si>
    <t>洋额屯</t>
  </si>
  <si>
    <t>潘作强</t>
  </si>
  <si>
    <t>第五批已申报1491.2元</t>
  </si>
  <si>
    <t>潘吉学</t>
  </si>
  <si>
    <t>屯边屯</t>
  </si>
  <si>
    <t>潘达金</t>
  </si>
  <si>
    <t>潘时才</t>
  </si>
  <si>
    <t>第五批已申报320元</t>
  </si>
  <si>
    <t>金鸡屯</t>
  </si>
  <si>
    <t>莫玉勇</t>
  </si>
  <si>
    <t>潘锦贵</t>
  </si>
  <si>
    <t>第五批已申报1056元</t>
  </si>
  <si>
    <t>吴金兰</t>
  </si>
  <si>
    <t>第五批已申报512元</t>
  </si>
  <si>
    <t>潘连旭</t>
  </si>
  <si>
    <t>中药材（千金拨）</t>
  </si>
  <si>
    <t>潘吉发</t>
  </si>
  <si>
    <t>第五批已申报2127元</t>
  </si>
  <si>
    <t>马江屯</t>
  </si>
  <si>
    <t>潘祖发</t>
  </si>
  <si>
    <t>第五批已申报546元</t>
  </si>
  <si>
    <t>李先强</t>
  </si>
  <si>
    <t>第五批已申报998.4元</t>
  </si>
  <si>
    <t>已申报998.4元</t>
  </si>
  <si>
    <t>潘时就</t>
  </si>
  <si>
    <t>第五批已申报2256元</t>
  </si>
  <si>
    <t>邓村屯</t>
  </si>
  <si>
    <t>潘建飞</t>
  </si>
  <si>
    <t>第五批已申报1420元</t>
  </si>
  <si>
    <t>已申报1945元</t>
  </si>
  <si>
    <t>张村村</t>
  </si>
  <si>
    <t>大张村屯</t>
  </si>
  <si>
    <t>刘基友</t>
  </si>
  <si>
    <t>2015退出户</t>
  </si>
  <si>
    <t>根茎薯芋（芋头）</t>
  </si>
  <si>
    <t>第五批已申报480元</t>
  </si>
  <si>
    <t>青贮玉米（粮改饲)</t>
  </si>
  <si>
    <t>棚村屯</t>
  </si>
  <si>
    <t>李保泽</t>
  </si>
  <si>
    <t>2014退出户</t>
  </si>
  <si>
    <t>小张村屯</t>
  </si>
  <si>
    <t>张雄兵</t>
  </si>
  <si>
    <t>2019脱贫户</t>
  </si>
  <si>
    <t>庙楼屯</t>
  </si>
  <si>
    <t>翟明和</t>
  </si>
  <si>
    <t>黄豆(花生大豆)</t>
  </si>
  <si>
    <t>张雄来</t>
  </si>
  <si>
    <t>鳌鱼头屯</t>
  </si>
  <si>
    <t>李锦光</t>
  </si>
  <si>
    <t>第四批已申报1280元。</t>
  </si>
  <si>
    <t>郭荣海</t>
  </si>
  <si>
    <t>张春</t>
  </si>
  <si>
    <t>第四批已申报288元。</t>
  </si>
  <si>
    <t>张有业</t>
  </si>
  <si>
    <t>莫世保</t>
  </si>
  <si>
    <t>长社屯</t>
  </si>
  <si>
    <t>吴洪基</t>
  </si>
  <si>
    <t>第四批已申报888元</t>
  </si>
  <si>
    <t>雷声文</t>
  </si>
  <si>
    <t>第四批已申报320元。</t>
  </si>
  <si>
    <t>钟远能</t>
  </si>
  <si>
    <t>第四批已申报768元。</t>
  </si>
  <si>
    <t>三里屯</t>
  </si>
  <si>
    <t>吴体元</t>
  </si>
  <si>
    <t>第五批已申报384元</t>
  </si>
  <si>
    <t>陆秀凤</t>
  </si>
  <si>
    <t>第四批已申报1962元。</t>
  </si>
  <si>
    <t>落山头屯</t>
  </si>
  <si>
    <t>翟平和</t>
  </si>
  <si>
    <t>2020脱贫户</t>
  </si>
  <si>
    <t>第四批已申报528元。</t>
  </si>
  <si>
    <t>翟昌和</t>
  </si>
  <si>
    <t>莫让华</t>
  </si>
  <si>
    <t>第五批已申报960元</t>
  </si>
  <si>
    <t>翟亮和</t>
  </si>
  <si>
    <t>2016脱贫户</t>
  </si>
  <si>
    <t>钟绍来</t>
  </si>
  <si>
    <t>杜莫社区</t>
  </si>
  <si>
    <t>杜莫街</t>
  </si>
  <si>
    <t>黄会珍</t>
  </si>
  <si>
    <t>花生大豆(黄豆）</t>
  </si>
  <si>
    <t>杜莫社区杜莫街屯</t>
  </si>
  <si>
    <t>第四批已申报254.4元</t>
  </si>
  <si>
    <t>祠塘屯</t>
  </si>
  <si>
    <t>李有庆</t>
  </si>
  <si>
    <t>杜莫社区祠塘屯</t>
  </si>
  <si>
    <t>上金鸡屯</t>
  </si>
  <si>
    <t>李家义</t>
  </si>
  <si>
    <t>杜莫社区上金鸡屯</t>
  </si>
  <si>
    <t>李子强</t>
  </si>
  <si>
    <t>林珍</t>
  </si>
  <si>
    <t>余恒科</t>
  </si>
  <si>
    <t>梁芳</t>
  </si>
  <si>
    <t>下金鸡屯</t>
  </si>
  <si>
    <t>李振辉</t>
  </si>
  <si>
    <t>杜莫社区下金鸡屯</t>
  </si>
  <si>
    <t>第五批已申报2520元</t>
  </si>
  <si>
    <t>长圳屯</t>
  </si>
  <si>
    <t>包应林</t>
  </si>
  <si>
    <t>杜莫社区长圳屯</t>
  </si>
  <si>
    <t>第五批已申报1920元</t>
  </si>
  <si>
    <t>阳白玉</t>
  </si>
  <si>
    <t>葛村屯</t>
  </si>
  <si>
    <t>曾军</t>
  </si>
  <si>
    <t>杜莫社区葛村屯</t>
  </si>
  <si>
    <t>杨树杰</t>
  </si>
  <si>
    <t>吴秀明</t>
  </si>
  <si>
    <t>寨村村</t>
  </si>
  <si>
    <t>寨村屯</t>
  </si>
  <si>
    <t>黄位明</t>
  </si>
  <si>
    <t>第四批已申报408元。</t>
  </si>
  <si>
    <t>蒋业胜</t>
  </si>
  <si>
    <t>仙女岩屯</t>
  </si>
  <si>
    <t>杨义修</t>
  </si>
  <si>
    <t>第四批已申报864元。</t>
  </si>
  <si>
    <t>蒋先崇</t>
  </si>
  <si>
    <t>兔</t>
  </si>
  <si>
    <t>莫福安</t>
  </si>
  <si>
    <t>莫石传</t>
  </si>
  <si>
    <t>琵琶屯</t>
  </si>
  <si>
    <t>张正林</t>
  </si>
  <si>
    <t>第四批已申报1056元。</t>
  </si>
  <si>
    <t>覃自国</t>
  </si>
  <si>
    <t>莫恒杰</t>
  </si>
  <si>
    <t>敢应屯</t>
  </si>
  <si>
    <t>潘立兴</t>
  </si>
  <si>
    <t>第五批已申报640元。</t>
  </si>
  <si>
    <t>陶健生</t>
  </si>
  <si>
    <t>第四批已申报600元。</t>
  </si>
  <si>
    <t>潘立阳</t>
  </si>
  <si>
    <t>已申报4224元</t>
  </si>
  <si>
    <t>江全贵</t>
  </si>
  <si>
    <t>第四批已申报584元</t>
  </si>
  <si>
    <t>豆类（长豆角）</t>
  </si>
  <si>
    <t>杜远吉</t>
  </si>
  <si>
    <t>莫仁富</t>
  </si>
  <si>
    <t>第四批已申报640元。</t>
  </si>
  <si>
    <t>杨国修</t>
  </si>
  <si>
    <t>韦经芳</t>
  </si>
  <si>
    <t>第四批已申报480元。</t>
  </si>
  <si>
    <t>水葫芦屯</t>
  </si>
  <si>
    <t>李登强</t>
  </si>
  <si>
    <t>第五批已申报1456元。</t>
  </si>
  <si>
    <t>胡洪刚</t>
  </si>
  <si>
    <t>第五批已申报2956元</t>
  </si>
  <si>
    <t>大行山屯</t>
  </si>
  <si>
    <t>胡文飞</t>
  </si>
  <si>
    <t>牛</t>
  </si>
  <si>
    <t>第四批已申报960元。</t>
  </si>
  <si>
    <t>张受华</t>
  </si>
  <si>
    <t>第四批已申报1095元。</t>
  </si>
  <si>
    <t>杜立香</t>
  </si>
  <si>
    <t>莫家林</t>
  </si>
  <si>
    <t>已申报1200元</t>
  </si>
  <si>
    <t>蒋先环</t>
  </si>
  <si>
    <t>第四批已申报1664元。</t>
  </si>
  <si>
    <t>龙珠</t>
  </si>
  <si>
    <t>吴村屯</t>
  </si>
  <si>
    <t>吴善光</t>
  </si>
  <si>
    <t>已申报1440元</t>
  </si>
  <si>
    <t>莫恃清</t>
  </si>
  <si>
    <t>已申报1472元</t>
  </si>
  <si>
    <t>何龙焱</t>
  </si>
  <si>
    <t>已申报1920元</t>
  </si>
  <si>
    <t>何龙周</t>
  </si>
  <si>
    <t>已申报499.2元</t>
  </si>
  <si>
    <t>吴村</t>
  </si>
  <si>
    <t>何龙青</t>
  </si>
  <si>
    <t>已申报352元</t>
  </si>
  <si>
    <t>杨金文</t>
  </si>
  <si>
    <t>旱塘</t>
  </si>
  <si>
    <t>刁有茂</t>
  </si>
  <si>
    <t>已申报1600元</t>
  </si>
  <si>
    <t>户主：李秀科</t>
  </si>
  <si>
    <t>大山湾屯</t>
  </si>
  <si>
    <t>吴公树</t>
  </si>
  <si>
    <t>已申报1280元</t>
  </si>
  <si>
    <t>大山湾</t>
  </si>
  <si>
    <t>吴公成</t>
  </si>
  <si>
    <t>已申报1308元</t>
  </si>
  <si>
    <t>凉亭屯</t>
  </si>
  <si>
    <t>黄发忠</t>
  </si>
  <si>
    <t>已申报1568元</t>
  </si>
  <si>
    <t>根茎薯芋类（马蹄、慈姑）</t>
  </si>
  <si>
    <t>罗能帮</t>
  </si>
  <si>
    <t>已申报1512元</t>
  </si>
  <si>
    <t>仙台坪屯</t>
  </si>
  <si>
    <t>何执权</t>
  </si>
  <si>
    <t>仙台坪</t>
  </si>
  <si>
    <t>已申报1680元</t>
  </si>
  <si>
    <t>梁红强</t>
  </si>
  <si>
    <t>已申报2484元</t>
  </si>
  <si>
    <t>何龙华</t>
  </si>
  <si>
    <t>已申报624元</t>
  </si>
  <si>
    <t>廖培良</t>
  </si>
  <si>
    <t>已申报2760元</t>
  </si>
  <si>
    <t>苏启江</t>
  </si>
  <si>
    <t>已申报600元</t>
  </si>
  <si>
    <t>冯少云</t>
  </si>
  <si>
    <t>罗远西</t>
  </si>
  <si>
    <t>已申报300元</t>
  </si>
  <si>
    <t>户主：曾月芬</t>
  </si>
  <si>
    <t>苏启华</t>
  </si>
  <si>
    <t>已申报1040元</t>
  </si>
  <si>
    <t>苏启团</t>
  </si>
  <si>
    <t>已申报4185.6元</t>
  </si>
  <si>
    <t>苏启思</t>
  </si>
  <si>
    <t>已申报640元</t>
  </si>
  <si>
    <t>拱桥屯</t>
  </si>
  <si>
    <t>吴海贵</t>
  </si>
  <si>
    <t>已申报1030.4元</t>
  </si>
  <si>
    <t>内屯厦</t>
  </si>
  <si>
    <t>陆光照</t>
  </si>
  <si>
    <t>已申报520.8元</t>
  </si>
  <si>
    <t>杂粮杂豆(红薯）</t>
  </si>
  <si>
    <t>莫水源</t>
  </si>
  <si>
    <t>已申报876.8元</t>
  </si>
  <si>
    <t>公乐坪</t>
  </si>
  <si>
    <t>钟少戊</t>
  </si>
  <si>
    <t>已申报1320元</t>
  </si>
  <si>
    <t>外屯厦</t>
  </si>
  <si>
    <t>黄广华</t>
  </si>
  <si>
    <t>已申报960元</t>
  </si>
  <si>
    <t>吴振舒</t>
  </si>
  <si>
    <t>已申报768元</t>
  </si>
  <si>
    <t>黄佑好</t>
  </si>
  <si>
    <t>屯旺屯</t>
  </si>
  <si>
    <t>廖兰希</t>
  </si>
  <si>
    <t>已申报1760元</t>
  </si>
  <si>
    <t>黄华凤</t>
  </si>
  <si>
    <t>已申报1120元</t>
  </si>
  <si>
    <t>根茎薯芋类（马蹄、芋头）</t>
  </si>
  <si>
    <t>廖兰远</t>
  </si>
  <si>
    <t>已申报608元</t>
  </si>
  <si>
    <t>覃龙超</t>
  </si>
  <si>
    <t>已申报1608元</t>
  </si>
  <si>
    <t>廖植环</t>
  </si>
  <si>
    <t>已申报1696元</t>
  </si>
  <si>
    <t>韦永林</t>
  </si>
  <si>
    <t>谢家厂</t>
  </si>
  <si>
    <t>谢振谦</t>
  </si>
  <si>
    <t>已申报1184元</t>
  </si>
  <si>
    <t>谢从海</t>
  </si>
  <si>
    <t>已申报320元</t>
  </si>
  <si>
    <t>谢振全</t>
  </si>
  <si>
    <t>已申报2944元</t>
  </si>
  <si>
    <t>谢振木</t>
  </si>
  <si>
    <t>已申报1488元</t>
  </si>
  <si>
    <t>外屯厦屯</t>
  </si>
  <si>
    <t>刘贤英</t>
  </si>
  <si>
    <t>已申报240元</t>
  </si>
  <si>
    <t>六部村</t>
  </si>
  <si>
    <t>六外屯</t>
  </si>
  <si>
    <t>吴振飞</t>
  </si>
  <si>
    <t>根茎薯芋（木薯）</t>
  </si>
  <si>
    <t>已申报1848元</t>
  </si>
  <si>
    <t>邹家冲屯</t>
  </si>
  <si>
    <t>范贵忠</t>
  </si>
  <si>
    <t>豆类（豆角）</t>
  </si>
  <si>
    <t>已申报4720元</t>
  </si>
  <si>
    <t>三支冲屯</t>
  </si>
  <si>
    <t>王玉刚</t>
  </si>
  <si>
    <t>已申报4080元</t>
  </si>
  <si>
    <t>管家屯</t>
  </si>
  <si>
    <t>管义兵</t>
  </si>
  <si>
    <t>已申报2016元</t>
  </si>
  <si>
    <t>沙坪屯</t>
  </si>
  <si>
    <t>王坤全</t>
  </si>
  <si>
    <t>已申报1408元</t>
  </si>
  <si>
    <t>龙岭屯</t>
  </si>
  <si>
    <t>梁汉昌</t>
  </si>
  <si>
    <t>已申报3376元</t>
  </si>
  <si>
    <t>吴连科</t>
  </si>
  <si>
    <t>已申报1104元</t>
  </si>
  <si>
    <t>刘基满</t>
  </si>
  <si>
    <t>刘凤兰</t>
  </si>
  <si>
    <t>梁举昌</t>
  </si>
  <si>
    <t>石坳脚屯</t>
  </si>
  <si>
    <t>冯安强</t>
  </si>
  <si>
    <t>刘云龙</t>
  </si>
  <si>
    <t>已申报558元</t>
  </si>
  <si>
    <t>余家屯</t>
  </si>
  <si>
    <t>黄菊芬</t>
  </si>
  <si>
    <t>已申报360元</t>
  </si>
  <si>
    <t>公孟屯</t>
  </si>
  <si>
    <t>吴显飞</t>
  </si>
  <si>
    <t>吴连军</t>
  </si>
  <si>
    <t>已申报448元</t>
  </si>
  <si>
    <t>修仁镇</t>
  </si>
  <si>
    <t>大榕村</t>
  </si>
  <si>
    <t>大榕</t>
  </si>
  <si>
    <t>李孝琼</t>
  </si>
  <si>
    <t>大榕屯</t>
  </si>
  <si>
    <t>莫维连</t>
  </si>
  <si>
    <t>稻谷类-优质稻</t>
  </si>
  <si>
    <t>何桂凤</t>
  </si>
  <si>
    <t>已获1846.4，已达限额</t>
  </si>
  <si>
    <t>黄茂才</t>
  </si>
  <si>
    <t>畜牧类-鸡</t>
  </si>
  <si>
    <t>莫维均</t>
  </si>
  <si>
    <t>黄金芳</t>
  </si>
  <si>
    <t>玉米类-甜糯玉米</t>
  </si>
  <si>
    <t>莫艳芳</t>
  </si>
  <si>
    <t>已获480</t>
  </si>
  <si>
    <t>黄应芳</t>
  </si>
  <si>
    <t>柘村</t>
  </si>
  <si>
    <t>李密万</t>
  </si>
  <si>
    <t>柘村屯</t>
  </si>
  <si>
    <t>赖玉云</t>
  </si>
  <si>
    <t>韦贺军</t>
  </si>
  <si>
    <t>已获1136</t>
  </si>
  <si>
    <t>许小旺</t>
  </si>
  <si>
    <t>蒋树凤</t>
  </si>
  <si>
    <t>甲岭</t>
  </si>
  <si>
    <t>温杨飞</t>
  </si>
  <si>
    <t>甲岭屯</t>
  </si>
  <si>
    <t>黄魁</t>
  </si>
  <si>
    <t>里村</t>
  </si>
  <si>
    <t>廖荣春</t>
  </si>
  <si>
    <t>里村屯</t>
  </si>
  <si>
    <t>已获448，已达限额，原户主廖荣春</t>
  </si>
  <si>
    <t>桂岭</t>
  </si>
  <si>
    <t>贝朝文</t>
  </si>
  <si>
    <t>已获1600</t>
  </si>
  <si>
    <t>四育村</t>
  </si>
  <si>
    <t>三京</t>
  </si>
  <si>
    <t>伍尚荣</t>
  </si>
  <si>
    <t>水产类-鱼</t>
  </si>
  <si>
    <t>三京屯</t>
  </si>
  <si>
    <t>伍世哲</t>
  </si>
  <si>
    <t>已获1380</t>
  </si>
  <si>
    <t>福旺村</t>
  </si>
  <si>
    <t>乱石</t>
  </si>
  <si>
    <t>吴波</t>
  </si>
  <si>
    <t>花生大豆类-黄豆</t>
  </si>
  <si>
    <t>已获640</t>
  </si>
  <si>
    <t>中卜头</t>
  </si>
  <si>
    <t>赖光来</t>
  </si>
  <si>
    <t>老县</t>
  </si>
  <si>
    <t>大巷</t>
  </si>
  <si>
    <t>丘龙江</t>
  </si>
  <si>
    <t>家禽类-鸭子</t>
  </si>
  <si>
    <t>已获2360</t>
  </si>
  <si>
    <t>灯盏坪</t>
  </si>
  <si>
    <t>唐忠安</t>
  </si>
  <si>
    <t>已获1920</t>
  </si>
  <si>
    <t>黄志田</t>
  </si>
  <si>
    <t>已获960</t>
  </si>
  <si>
    <t>丘建修</t>
  </si>
  <si>
    <t>已获1216，已达限额</t>
  </si>
  <si>
    <t>以然厂</t>
  </si>
  <si>
    <t>赖富兵</t>
  </si>
  <si>
    <t>已获1513.6</t>
  </si>
  <si>
    <t>丁功学</t>
  </si>
  <si>
    <t>叶庆木</t>
  </si>
  <si>
    <t>已获2240</t>
  </si>
  <si>
    <t>唐忠福</t>
  </si>
  <si>
    <t xml:space="preserve"> 2015年脱贫户</t>
  </si>
  <si>
    <t>上卜头</t>
  </si>
  <si>
    <t>赖光绪</t>
  </si>
  <si>
    <t>已获1056</t>
  </si>
  <si>
    <t>根茎薯芋类-生姜</t>
  </si>
  <si>
    <t>家禽类-鸡</t>
  </si>
  <si>
    <t>赖光弟</t>
  </si>
  <si>
    <t>张家</t>
  </si>
  <si>
    <t>蒋水弟</t>
  </si>
  <si>
    <t>古龙坝</t>
  </si>
  <si>
    <t>已获1740，已达限额</t>
  </si>
  <si>
    <t>沙泥洞</t>
  </si>
  <si>
    <t>庄黄坝</t>
  </si>
  <si>
    <t>三塘河</t>
  </si>
  <si>
    <t>梁家海</t>
  </si>
  <si>
    <t>排排竹田</t>
  </si>
  <si>
    <t>大寨</t>
  </si>
  <si>
    <t>欧善学</t>
  </si>
  <si>
    <t>谭达保</t>
  </si>
  <si>
    <t>南门洞</t>
  </si>
  <si>
    <t>已获1600，已达限额</t>
  </si>
  <si>
    <t>六达</t>
  </si>
  <si>
    <t>曾玉莲</t>
  </si>
  <si>
    <t>已获1792，已达限额</t>
  </si>
  <si>
    <t>覃怀云</t>
  </si>
  <si>
    <t>张江福</t>
  </si>
  <si>
    <t>已获1920，已达限额</t>
  </si>
  <si>
    <t>丘东江</t>
  </si>
  <si>
    <t>已获2280，已达限额</t>
  </si>
  <si>
    <t>邓永富</t>
  </si>
  <si>
    <t>已获1120</t>
  </si>
  <si>
    <t>赖光华</t>
  </si>
  <si>
    <t>彭家</t>
  </si>
  <si>
    <t>胡正明</t>
  </si>
  <si>
    <t>丘洪登</t>
  </si>
  <si>
    <t>覃远芳</t>
  </si>
  <si>
    <t>丘芬元</t>
  </si>
  <si>
    <t>畜牧类-牛</t>
  </si>
  <si>
    <t>麻厂</t>
  </si>
  <si>
    <t>彭绍学</t>
  </si>
  <si>
    <t xml:space="preserve"> 水果类-百香果</t>
  </si>
  <si>
    <t>已达限额</t>
  </si>
  <si>
    <t xml:space="preserve"> 水果类-脆皮金桔</t>
  </si>
  <si>
    <t>欧世光</t>
  </si>
  <si>
    <t>家禽类-鸭</t>
  </si>
  <si>
    <t>已获2560</t>
  </si>
  <si>
    <t>梁家全</t>
  </si>
  <si>
    <t>以瓮</t>
  </si>
  <si>
    <t>罗德忠</t>
  </si>
  <si>
    <t>罗运琼</t>
  </si>
  <si>
    <t>已获1440</t>
  </si>
  <si>
    <t>中草药类-石兰</t>
  </si>
  <si>
    <t>何建明</t>
  </si>
  <si>
    <t>已获3600，已达限额</t>
  </si>
  <si>
    <t>横水村</t>
  </si>
  <si>
    <t>沉沙口屯</t>
  </si>
  <si>
    <t>曾令全</t>
  </si>
  <si>
    <t>畜牧类-羊</t>
  </si>
  <si>
    <t>大贝家屯</t>
  </si>
  <si>
    <t>贝朝明</t>
  </si>
  <si>
    <t>石狗屯</t>
  </si>
  <si>
    <t>张玉强</t>
  </si>
  <si>
    <t>老县屯</t>
  </si>
  <si>
    <t>黄其云</t>
  </si>
  <si>
    <t>茄果类-辣椒</t>
  </si>
  <si>
    <t>温扬平</t>
  </si>
  <si>
    <t>已申报400元</t>
  </si>
  <si>
    <t>中药材-五指毛桃</t>
  </si>
  <si>
    <t>李-蜂糖李</t>
  </si>
  <si>
    <t>黄仲琴</t>
  </si>
  <si>
    <t>已申报501元</t>
  </si>
  <si>
    <t>戴业友</t>
  </si>
  <si>
    <t>七里屯</t>
  </si>
  <si>
    <t>李棉强</t>
  </si>
  <si>
    <t>贝家屯</t>
  </si>
  <si>
    <t>建陵社区</t>
  </si>
  <si>
    <t>建中街</t>
  </si>
  <si>
    <t>霍汝文</t>
  </si>
  <si>
    <t>已获1353.6</t>
  </si>
  <si>
    <t>罗世丙</t>
  </si>
  <si>
    <t>根茎薯芋 类-马蹄</t>
  </si>
  <si>
    <t>古洞屯</t>
  </si>
  <si>
    <t>陆金华</t>
  </si>
  <si>
    <t>临江街</t>
  </si>
  <si>
    <t>张书祥</t>
  </si>
  <si>
    <t>何启应</t>
  </si>
  <si>
    <t>菜园底</t>
  </si>
  <si>
    <t>吕村屯</t>
  </si>
  <si>
    <t>赖飞</t>
  </si>
  <si>
    <t>建北街</t>
  </si>
  <si>
    <t>丰鱼井屯</t>
  </si>
  <si>
    <t>罗华坤</t>
  </si>
  <si>
    <t>木山村</t>
  </si>
  <si>
    <t>良洞屯</t>
  </si>
  <si>
    <t>欧传珍</t>
  </si>
  <si>
    <t>木山村良洞屯</t>
  </si>
  <si>
    <t>龙塘屯</t>
  </si>
  <si>
    <t>陈新文</t>
  </si>
  <si>
    <t>木山村龙塘屯</t>
  </si>
  <si>
    <t>唐翠娥</t>
  </si>
  <si>
    <t>已获320</t>
  </si>
  <si>
    <t>沟根屯</t>
  </si>
  <si>
    <t>张全生</t>
  </si>
  <si>
    <t>鱼塘</t>
  </si>
  <si>
    <t>木山村沟根屯</t>
  </si>
  <si>
    <t>蔡珍雄</t>
  </si>
  <si>
    <t>蔡珍全</t>
  </si>
  <si>
    <t>满昌雄</t>
  </si>
  <si>
    <t>黄汝红</t>
  </si>
  <si>
    <t>已获1344，已达限额</t>
  </si>
  <si>
    <t>豆类-豆）</t>
  </si>
  <si>
    <t>前良屯</t>
  </si>
  <si>
    <t>廖成亮</t>
  </si>
  <si>
    <t>木山村前良屯</t>
  </si>
  <si>
    <t>廖绍礼</t>
  </si>
  <si>
    <t>陆映姣</t>
  </si>
  <si>
    <t>已获4400</t>
  </si>
  <si>
    <t>廖振修</t>
  </si>
  <si>
    <t>已获2880</t>
  </si>
  <si>
    <t>廖继海</t>
  </si>
  <si>
    <t>办村屯</t>
  </si>
  <si>
    <t>梁德学</t>
  </si>
  <si>
    <t>木山村办村屯</t>
  </si>
  <si>
    <t>梁恩宗</t>
  </si>
  <si>
    <t>下沙屯</t>
  </si>
  <si>
    <t>许华轮</t>
  </si>
  <si>
    <t>木山村下沙屯</t>
  </si>
  <si>
    <t>东风屯</t>
  </si>
  <si>
    <t>王启祯</t>
  </si>
  <si>
    <t>叶菜类-油菜</t>
  </si>
  <si>
    <t>木山村东风屯</t>
  </si>
  <si>
    <t>念村村</t>
  </si>
  <si>
    <t>李孝怀</t>
  </si>
  <si>
    <t>念村屯</t>
  </si>
  <si>
    <t>吴葵花</t>
  </si>
  <si>
    <t>高如全</t>
  </si>
  <si>
    <t>黄国富</t>
  </si>
  <si>
    <t>已获1840</t>
  </si>
  <si>
    <t>李传亮</t>
  </si>
  <si>
    <t>已获1408</t>
  </si>
  <si>
    <t>李传生</t>
  </si>
  <si>
    <t>持卡人：廖社英</t>
  </si>
  <si>
    <t>李传学</t>
  </si>
  <si>
    <t>东岭屯</t>
  </si>
  <si>
    <t>张代财</t>
  </si>
  <si>
    <t>师位屯</t>
  </si>
  <si>
    <t>黄强弟</t>
  </si>
  <si>
    <t>已获2720，已达限额</t>
  </si>
  <si>
    <t>西甜瓜-西瓜</t>
  </si>
  <si>
    <t>黄万弟</t>
  </si>
  <si>
    <t>东岸屯</t>
  </si>
  <si>
    <t>周积忠</t>
  </si>
  <si>
    <t>已获800</t>
  </si>
  <si>
    <t>赖贤贵</t>
  </si>
  <si>
    <t>已获1696</t>
  </si>
  <si>
    <t>赖光文</t>
  </si>
  <si>
    <t>已获880</t>
  </si>
  <si>
    <t>周贵发</t>
  </si>
  <si>
    <t>板纳屯</t>
  </si>
  <si>
    <t>婆村屯</t>
  </si>
  <si>
    <t>潘世荣</t>
  </si>
  <si>
    <t>邵进菊</t>
  </si>
  <si>
    <t>罗家兴</t>
  </si>
  <si>
    <t>张新德</t>
  </si>
  <si>
    <t>谭启友</t>
  </si>
  <si>
    <t>三江</t>
  </si>
  <si>
    <t>谭启仁</t>
  </si>
  <si>
    <t>张书亮</t>
  </si>
  <si>
    <t>张书全</t>
  </si>
  <si>
    <t>大黄洞屯</t>
  </si>
  <si>
    <t>张卷英</t>
  </si>
  <si>
    <t>小黄洞屯</t>
  </si>
  <si>
    <t>梁耀仁</t>
  </si>
  <si>
    <t>刘家屯</t>
  </si>
  <si>
    <t>刘启达</t>
  </si>
  <si>
    <t>持卡人：刘函依</t>
  </si>
  <si>
    <t>刘启宁</t>
  </si>
  <si>
    <t>已获384</t>
  </si>
  <si>
    <t>沈家屯</t>
  </si>
  <si>
    <t>沈达忠</t>
  </si>
  <si>
    <t>已获4500，已达限额</t>
  </si>
  <si>
    <t>沈球章</t>
  </si>
  <si>
    <t>马蹄屯</t>
  </si>
  <si>
    <t>黄日基</t>
  </si>
  <si>
    <t>佐燕</t>
  </si>
  <si>
    <t>平村村</t>
  </si>
  <si>
    <t>塘湾屯</t>
  </si>
  <si>
    <t>何贤坤</t>
  </si>
  <si>
    <t>卜崇屯</t>
  </si>
  <si>
    <t>周玉高</t>
  </si>
  <si>
    <t>陈丙东</t>
  </si>
  <si>
    <t>底洞屯</t>
  </si>
  <si>
    <t>第三批已申请1760元，合计申请3168元</t>
  </si>
  <si>
    <t>三诰村</t>
  </si>
  <si>
    <t>三诰屯</t>
  </si>
  <si>
    <t>蒋家庄</t>
  </si>
  <si>
    <t>已获544</t>
  </si>
  <si>
    <t>陈良富</t>
  </si>
  <si>
    <t>陈振国</t>
  </si>
  <si>
    <t>大合江屯</t>
  </si>
  <si>
    <t>李克荣</t>
  </si>
  <si>
    <t>已获1836</t>
  </si>
  <si>
    <t>五里排屯</t>
  </si>
  <si>
    <t>张福</t>
  </si>
  <si>
    <t>已获624</t>
  </si>
  <si>
    <t>田厂屯</t>
  </si>
  <si>
    <t>汤忠谋</t>
  </si>
  <si>
    <t>东寺屯</t>
  </si>
  <si>
    <t>叶爱军</t>
  </si>
  <si>
    <t>古楼屯</t>
  </si>
  <si>
    <t>范德记</t>
  </si>
  <si>
    <t>已获281.6</t>
  </si>
  <si>
    <t>陈振云</t>
  </si>
  <si>
    <t>范秀珍</t>
  </si>
  <si>
    <t>根茎薯芋类-荔浦芋</t>
  </si>
  <si>
    <t>陈振义</t>
  </si>
  <si>
    <t>李发亮</t>
  </si>
  <si>
    <t>已获240</t>
  </si>
  <si>
    <t>韦伙妹</t>
  </si>
  <si>
    <t>陈振奇</t>
  </si>
  <si>
    <t>何玉梅</t>
  </si>
  <si>
    <t>李林</t>
  </si>
  <si>
    <t>以烈屯</t>
  </si>
  <si>
    <t>毛如创</t>
  </si>
  <si>
    <t>以烈</t>
  </si>
  <si>
    <t>寺村屯</t>
  </si>
  <si>
    <t>余恒翠</t>
  </si>
  <si>
    <t>花生大豆—黄豆</t>
  </si>
  <si>
    <t>寺村</t>
  </si>
  <si>
    <t>已获1200</t>
  </si>
  <si>
    <t>内贺屯</t>
  </si>
  <si>
    <t>黎子元</t>
  </si>
  <si>
    <t>根茎属芋类-马蹄</t>
  </si>
  <si>
    <t>内贺</t>
  </si>
  <si>
    <t>已获1632，已达限额</t>
  </si>
  <si>
    <t>畜牧类-猪</t>
  </si>
  <si>
    <t>赵美英</t>
  </si>
  <si>
    <t>石干屯</t>
  </si>
  <si>
    <t>覃振兰</t>
  </si>
  <si>
    <t>石干</t>
  </si>
  <si>
    <t>以弄屯</t>
  </si>
  <si>
    <t>廖和玉</t>
  </si>
  <si>
    <t>以弄</t>
  </si>
  <si>
    <t>覃君勇</t>
  </si>
  <si>
    <t>新村屯</t>
  </si>
  <si>
    <t>廖桂英</t>
  </si>
  <si>
    <t>新村</t>
  </si>
  <si>
    <t>已获600</t>
  </si>
  <si>
    <t>杂粮杂豆—高粱</t>
  </si>
  <si>
    <t>覃振生</t>
  </si>
  <si>
    <t>已获672</t>
  </si>
  <si>
    <t>覃翠琼</t>
  </si>
  <si>
    <t>丘洪均</t>
  </si>
  <si>
    <t>已获576</t>
  </si>
  <si>
    <t>李元坤</t>
  </si>
  <si>
    <t>胡然松</t>
  </si>
  <si>
    <t>廖纯发</t>
  </si>
  <si>
    <t>廖德明</t>
  </si>
  <si>
    <t>覃振强</t>
  </si>
  <si>
    <t>黎树德</t>
  </si>
  <si>
    <t>覃明科</t>
  </si>
  <si>
    <t>已获1400</t>
  </si>
  <si>
    <t>余恒新</t>
  </si>
  <si>
    <t>已获480，已达限额</t>
  </si>
  <si>
    <t>廖新柱</t>
  </si>
  <si>
    <t>余祥新</t>
  </si>
  <si>
    <t>廖新亮</t>
  </si>
  <si>
    <t>杨卉香</t>
  </si>
  <si>
    <t>黎忠华</t>
  </si>
  <si>
    <t>黎朝明</t>
  </si>
  <si>
    <t>覃兴昌</t>
  </si>
  <si>
    <t>李荣庆</t>
  </si>
  <si>
    <t>丘顺江</t>
  </si>
  <si>
    <t>廖德忠</t>
  </si>
  <si>
    <t>塔石村</t>
  </si>
  <si>
    <t>塔石屯</t>
  </si>
  <si>
    <t>覃超海</t>
  </si>
  <si>
    <t>洲村</t>
  </si>
  <si>
    <t>廖全英</t>
  </si>
  <si>
    <t>廖祖光</t>
  </si>
  <si>
    <t>小地以屯</t>
  </si>
  <si>
    <t>覃发枝</t>
  </si>
  <si>
    <t>李群华</t>
  </si>
  <si>
    <t>叭喇屯</t>
  </si>
  <si>
    <t>曾祥斌</t>
  </si>
  <si>
    <t>已获264</t>
  </si>
  <si>
    <t>甘洋屯</t>
  </si>
  <si>
    <t>谢文全</t>
  </si>
  <si>
    <t>已获1232</t>
  </si>
  <si>
    <t>八鲁村</t>
  </si>
  <si>
    <t>杨柳塘屯</t>
  </si>
  <si>
    <t>吴振双</t>
  </si>
  <si>
    <t>坪岭屯</t>
  </si>
  <si>
    <t>李春艳</t>
  </si>
  <si>
    <t>油茶</t>
  </si>
  <si>
    <t>第四批已申报1144元，共申报5000元，已达限额</t>
  </si>
  <si>
    <t>已达5000限额</t>
  </si>
  <si>
    <t>周发瑞</t>
  </si>
  <si>
    <t>第四批已申报432元，共申报864元</t>
  </si>
  <si>
    <t>邓天信</t>
  </si>
  <si>
    <t>第四批已申报480元，共申报1200元</t>
  </si>
  <si>
    <t>吴有富</t>
  </si>
  <si>
    <r>
      <rPr>
        <sz val="12"/>
        <color theme="1"/>
        <rFont val="宋体"/>
        <charset val="134"/>
      </rPr>
      <t>2014</t>
    </r>
    <r>
      <rPr>
        <sz val="12"/>
        <color rgb="FF000000"/>
        <rFont val="宋体"/>
        <charset val="134"/>
      </rPr>
      <t>年脱贫户</t>
    </r>
  </si>
  <si>
    <t>邓天益</t>
  </si>
  <si>
    <r>
      <rPr>
        <sz val="12"/>
        <color theme="1"/>
        <rFont val="宋体"/>
        <charset val="134"/>
      </rPr>
      <t>2018</t>
    </r>
    <r>
      <rPr>
        <sz val="12"/>
        <color rgb="FF000000"/>
        <rFont val="宋体"/>
        <charset val="134"/>
      </rPr>
      <t>年脱贫户</t>
    </r>
  </si>
  <si>
    <t>黎业新</t>
  </si>
  <si>
    <t>第2、4批已申报1502.4元，共申报2942.4元</t>
  </si>
  <si>
    <t>龙蘑屯</t>
  </si>
  <si>
    <t>邓兴兰</t>
  </si>
  <si>
    <r>
      <rPr>
        <sz val="12"/>
        <color theme="1"/>
        <rFont val="宋体"/>
        <charset val="134"/>
      </rPr>
      <t>2015</t>
    </r>
    <r>
      <rPr>
        <sz val="12"/>
        <color rgb="FF000000"/>
        <rFont val="宋体"/>
        <charset val="134"/>
      </rPr>
      <t>年脱贫户</t>
    </r>
  </si>
  <si>
    <t>塘背屯</t>
  </si>
  <si>
    <t>邓秀东</t>
  </si>
  <si>
    <r>
      <rPr>
        <sz val="12"/>
        <color theme="1"/>
        <rFont val="宋体"/>
        <charset val="134"/>
      </rPr>
      <t>2017</t>
    </r>
    <r>
      <rPr>
        <sz val="12"/>
        <color rgb="FF000000"/>
        <rFont val="宋体"/>
        <charset val="134"/>
      </rPr>
      <t>年脱贫户</t>
    </r>
  </si>
  <si>
    <t>长滩村</t>
  </si>
  <si>
    <t>横冲屯</t>
  </si>
  <si>
    <t>邓通章</t>
  </si>
  <si>
    <t>新坪镇长滩村长滩屯</t>
  </si>
  <si>
    <t>第五批已申报3616元，共申报4576元</t>
  </si>
  <si>
    <t>杨梅屯</t>
  </si>
  <si>
    <t>黄通才</t>
  </si>
  <si>
    <t>修仁镇梧村</t>
  </si>
  <si>
    <t>杨梅冲屯</t>
  </si>
  <si>
    <t>冯万仁</t>
  </si>
  <si>
    <t>新坪镇长滩村杨梅屯</t>
  </si>
  <si>
    <t>黄菊凤</t>
  </si>
  <si>
    <t>新坪镇八鲁村平岭屯小风门</t>
  </si>
  <si>
    <t>庞贵县</t>
  </si>
  <si>
    <t>第五批已申报990元，共申报1410元</t>
  </si>
  <si>
    <t>谢伦琼</t>
  </si>
  <si>
    <t>长滩村六腊屯</t>
  </si>
  <si>
    <t>第五批已申报320元，共申报656元</t>
  </si>
  <si>
    <t>凤岗村</t>
  </si>
  <si>
    <t>韦善和</t>
  </si>
  <si>
    <t>第2、4批已申报1600元，共申报2944元</t>
  </si>
  <si>
    <t>江元高</t>
  </si>
  <si>
    <t>杂粮杂豆
（红薯）</t>
  </si>
  <si>
    <t>第4批已申报1584元，共申报2544元</t>
  </si>
  <si>
    <t>周兴丰</t>
  </si>
  <si>
    <t>第4批已申报440元，共申报840元</t>
  </si>
  <si>
    <t>江树朋</t>
  </si>
  <si>
    <t>第2、4，5批已申报3104元，本次申报1896元，已达5000限额</t>
  </si>
  <si>
    <t>冷水屯</t>
  </si>
  <si>
    <t>黄必荣</t>
  </si>
  <si>
    <t>第4批已申报1004元，共申报1944元</t>
  </si>
  <si>
    <t>黄云屯</t>
  </si>
  <si>
    <t>第4批已申报640元，共申报3400元</t>
  </si>
  <si>
    <t>郭全凤</t>
  </si>
  <si>
    <t>第4批已申报288元，共申报1206元</t>
  </si>
  <si>
    <t>韦珊</t>
  </si>
  <si>
    <t>第4批已申报672元，共申报1856元</t>
  </si>
  <si>
    <t>户主黄俊华</t>
  </si>
  <si>
    <t>彭进安</t>
  </si>
  <si>
    <t>第4批已申报800元，共申报1760元</t>
  </si>
  <si>
    <t>黄汉志</t>
  </si>
  <si>
    <t>第4批已申报1056元，共申报2331元</t>
  </si>
  <si>
    <t>林区章</t>
  </si>
  <si>
    <t>第4批已申报480元，共申报1536元</t>
  </si>
  <si>
    <t>黄贵新</t>
  </si>
  <si>
    <t>第4批已申报1689.6元，共申报2769.6元</t>
  </si>
  <si>
    <t>黄云刚</t>
  </si>
  <si>
    <t>第4批已申报352元，共申报1056元</t>
  </si>
  <si>
    <t>林英</t>
  </si>
  <si>
    <t>第2、4批已申报2492.8元，共申报4364.8元</t>
  </si>
  <si>
    <t>岩转屯</t>
  </si>
  <si>
    <t>赵秀英</t>
  </si>
  <si>
    <t>第4批已申报1464元，共申报1848元</t>
  </si>
  <si>
    <t>韦荣光</t>
  </si>
  <si>
    <t>第4批已申报640元，共申报1120元</t>
  </si>
  <si>
    <t>观音山屯</t>
  </si>
  <si>
    <t>彭秀亮</t>
  </si>
  <si>
    <t>第4批已申报400元，共申报800元</t>
  </si>
  <si>
    <t>刘自军</t>
  </si>
  <si>
    <t>第4、5批已申报1704元，共申报2984元</t>
  </si>
  <si>
    <t>蒋化祥</t>
  </si>
  <si>
    <t>蒋春贵</t>
  </si>
  <si>
    <t>第4批已申报1720元，共申报2616元</t>
  </si>
  <si>
    <t>刘自安</t>
  </si>
  <si>
    <t>第4批已申报192元，共申报384元</t>
  </si>
  <si>
    <t>岭脚屯</t>
  </si>
  <si>
    <t>黄康朗</t>
  </si>
  <si>
    <t>第4批已申报336元，共申报768元</t>
  </si>
  <si>
    <t>水坳屯</t>
  </si>
  <si>
    <t>莫家香</t>
  </si>
  <si>
    <t>第4批已申报467.2元，共申报934.4元</t>
  </si>
  <si>
    <t>何顺干</t>
  </si>
  <si>
    <t>第2、4批已申报2931.6元，共申报3837.6元</t>
  </si>
  <si>
    <t>中药材
（饿蚂蟥）</t>
  </si>
  <si>
    <t>何顺亮</t>
  </si>
  <si>
    <t>第4批已申报3024元，本次申报1976元，已达5000限额</t>
  </si>
  <si>
    <t>白弄屯</t>
  </si>
  <si>
    <t>林树文</t>
  </si>
  <si>
    <t>第4、5批已申报792元，共申报1272元</t>
  </si>
  <si>
    <t>大乐山屯</t>
  </si>
  <si>
    <t>廖清干</t>
  </si>
  <si>
    <t>第2批已申报672元，共申报1392元</t>
  </si>
  <si>
    <t>高寨村</t>
  </si>
  <si>
    <t>古结屯</t>
  </si>
  <si>
    <t>周华明</t>
  </si>
  <si>
    <t>兰远林</t>
  </si>
  <si>
    <t>枫木冲屯</t>
  </si>
  <si>
    <t>赖廷华</t>
  </si>
  <si>
    <t>周荣武</t>
  </si>
  <si>
    <t>中药材</t>
  </si>
  <si>
    <t>茨菇冲屯</t>
  </si>
  <si>
    <t>欧石科</t>
  </si>
  <si>
    <t>龚厚初</t>
  </si>
  <si>
    <t>江波</t>
  </si>
  <si>
    <t>江新伦</t>
  </si>
  <si>
    <t>户主赖宗琼</t>
  </si>
  <si>
    <t>江新艳</t>
  </si>
  <si>
    <t>江福新</t>
  </si>
  <si>
    <t>江福友</t>
  </si>
  <si>
    <t>邓福利</t>
  </si>
  <si>
    <t>高寨屯</t>
  </si>
  <si>
    <t>刘海芳</t>
  </si>
  <si>
    <t>根茎薯芋类</t>
  </si>
  <si>
    <t>陶振琼</t>
  </si>
  <si>
    <t>广福村</t>
  </si>
  <si>
    <t>屯等</t>
  </si>
  <si>
    <t>黄治超</t>
  </si>
  <si>
    <t>屯等屯</t>
  </si>
  <si>
    <t>陶家顺</t>
  </si>
  <si>
    <t>黄盛宣</t>
  </si>
  <si>
    <t>黄治留</t>
  </si>
  <si>
    <t>黄盛全</t>
  </si>
  <si>
    <t>黄治洪</t>
  </si>
  <si>
    <t>第四批已申报960元，共申报3680元</t>
  </si>
  <si>
    <t>黄盛美</t>
  </si>
  <si>
    <t>第四批已申报240元，共申报1392元</t>
  </si>
  <si>
    <t>黄球章</t>
  </si>
  <si>
    <t>第四批已申报240元，本次申报4760元，已达5000限额</t>
  </si>
  <si>
    <t>糖料蔗</t>
  </si>
  <si>
    <t>黄治根</t>
  </si>
  <si>
    <t>第四批已申报608元，共申报1728元</t>
  </si>
  <si>
    <t>黄志标</t>
  </si>
  <si>
    <t>第一、四批已申报2352元，共申报4592元</t>
  </si>
  <si>
    <t>黄盛钦</t>
  </si>
  <si>
    <t>莫基道</t>
  </si>
  <si>
    <t>第四批已申报1336元，共申报2808元</t>
  </si>
  <si>
    <t>黄治义</t>
  </si>
  <si>
    <t>黄邦发</t>
  </si>
  <si>
    <t>黄邦全</t>
  </si>
  <si>
    <t>第四批已申报840元，共申报1800元</t>
  </si>
  <si>
    <t>大古告</t>
  </si>
  <si>
    <t>李国龙</t>
  </si>
  <si>
    <t>大古告屯</t>
  </si>
  <si>
    <t>第四批已申报1280元，共申报1760元</t>
  </si>
  <si>
    <t>李国喜</t>
  </si>
  <si>
    <t>廖承安</t>
  </si>
  <si>
    <t>三界</t>
  </si>
  <si>
    <t>吴治环</t>
  </si>
  <si>
    <t>三界屯</t>
  </si>
  <si>
    <t>吴桂富</t>
  </si>
  <si>
    <t>第三批已申报420元，共申报900元</t>
  </si>
  <si>
    <t>廖兰雄</t>
  </si>
  <si>
    <t>吴荣江</t>
  </si>
  <si>
    <t>张信连</t>
  </si>
  <si>
    <t>吴富荣</t>
  </si>
  <si>
    <t>第三、四、五批已申报3600元，本次申报1400元，已达5000限额</t>
  </si>
  <si>
    <t>小矮山</t>
  </si>
  <si>
    <t>黄振</t>
  </si>
  <si>
    <t>小矮山屯</t>
  </si>
  <si>
    <t>李春耀</t>
  </si>
  <si>
    <t>第五批已申报3200元，共申报3800元</t>
  </si>
  <si>
    <t>坡上</t>
  </si>
  <si>
    <t>韦恒智</t>
  </si>
  <si>
    <t>坡上屯</t>
  </si>
  <si>
    <t>官田</t>
  </si>
  <si>
    <t>覃积业</t>
  </si>
  <si>
    <t>官田屯</t>
  </si>
  <si>
    <t>第三批已申报4480元，本次申报520元，已达5000限额</t>
  </si>
  <si>
    <t>莫怀永</t>
  </si>
  <si>
    <r>
      <rPr>
        <sz val="12"/>
        <color theme="1"/>
        <rFont val="宋体"/>
        <charset val="134"/>
      </rPr>
      <t>第一、五批已申报1260元，共申报</t>
    </r>
    <r>
      <rPr>
        <sz val="12"/>
        <color rgb="FFFF0000"/>
        <rFont val="宋体"/>
        <charset val="134"/>
      </rPr>
      <t>2421</t>
    </r>
    <r>
      <rPr>
        <sz val="12"/>
        <color theme="1"/>
        <rFont val="宋体"/>
        <charset val="134"/>
      </rPr>
      <t>元</t>
    </r>
  </si>
  <si>
    <t>李汉娟</t>
  </si>
  <si>
    <t>第四批已申报1560元，共申报3480元</t>
  </si>
  <si>
    <t>杨炳姣</t>
  </si>
  <si>
    <t>杂粮杂豆-
红薯</t>
  </si>
  <si>
    <t>第四批已申报900元，共申报3840元</t>
  </si>
  <si>
    <t>花卉苗木</t>
  </si>
  <si>
    <t>大豆</t>
  </si>
  <si>
    <t>覃武明</t>
  </si>
  <si>
    <t>第四批已申报2250元，共申报3498元</t>
  </si>
  <si>
    <t>寨背</t>
  </si>
  <si>
    <t>周玉琴</t>
  </si>
  <si>
    <t>土角</t>
  </si>
  <si>
    <t>廖淑梅</t>
  </si>
  <si>
    <t>土角屯</t>
  </si>
  <si>
    <t>第一、四批已申报1444元，共申报4756元</t>
  </si>
  <si>
    <t>桂东村</t>
  </si>
  <si>
    <t>许家</t>
  </si>
  <si>
    <t>钟新会</t>
  </si>
  <si>
    <t>桂东村许家屯</t>
  </si>
  <si>
    <t>上桂山</t>
  </si>
  <si>
    <t>朱远鹏</t>
  </si>
  <si>
    <t>马蹄（根茎薯芋类）</t>
  </si>
  <si>
    <t>桂东村上桂山屯</t>
  </si>
  <si>
    <t>第四批已申报1200元，共申报4040元</t>
  </si>
  <si>
    <t>下桂山</t>
  </si>
  <si>
    <t>覃子贵</t>
  </si>
  <si>
    <t>桂东村下桂山屯</t>
  </si>
  <si>
    <t>第四批已申报640元，共申报1920元</t>
  </si>
  <si>
    <t>覃凤达</t>
  </si>
  <si>
    <t>覃凤永</t>
  </si>
  <si>
    <t>第4、5批已申报4275.2元，共申报4995.2元</t>
  </si>
  <si>
    <t>黄豆（花生大豆）</t>
  </si>
  <si>
    <t>小古告</t>
  </si>
  <si>
    <t>罗以松</t>
  </si>
  <si>
    <t>桂东村小古告屯</t>
  </si>
  <si>
    <t>范永昌</t>
  </si>
  <si>
    <t>罗经石</t>
  </si>
  <si>
    <t>第四批已申报640元，共申报1280元</t>
  </si>
  <si>
    <t>全红友</t>
  </si>
  <si>
    <t>第四批已申报480元，共申报1440元</t>
  </si>
  <si>
    <t>罗必凯</t>
  </si>
  <si>
    <t>第四批已申报480元，共申报2136元</t>
  </si>
  <si>
    <t>罗必应</t>
  </si>
  <si>
    <t>白面</t>
  </si>
  <si>
    <t>韦克章</t>
  </si>
  <si>
    <t>桂东村白面屯</t>
  </si>
  <si>
    <t xml:space="preserve">白面 </t>
  </si>
  <si>
    <t>韦开如</t>
  </si>
  <si>
    <t>双和村东修屯</t>
  </si>
  <si>
    <t>韦修如</t>
  </si>
  <si>
    <t>韦克任</t>
  </si>
  <si>
    <t>汉田村</t>
  </si>
  <si>
    <t>汉田村黄村屯</t>
  </si>
  <si>
    <t>韦连英</t>
  </si>
  <si>
    <t>第三批已申报1280元,共申报2432元</t>
  </si>
  <si>
    <t>汉田村青龙屯</t>
  </si>
  <si>
    <t>刘启德</t>
  </si>
  <si>
    <t>第三批已申报1800元，共申报3400元</t>
  </si>
  <si>
    <t>廖文贵</t>
  </si>
  <si>
    <t>第三批已申报3712元，共申报4352元</t>
  </si>
  <si>
    <t>廖文富</t>
  </si>
  <si>
    <t>第三批已申报1280元，共申报2720元</t>
  </si>
  <si>
    <t>廖承友</t>
  </si>
  <si>
    <t>第三批已申报648元，共申报2376元</t>
  </si>
  <si>
    <t>汉田村汉田屯</t>
  </si>
  <si>
    <t>潘元清</t>
  </si>
  <si>
    <t>第三批已申报560元，共申报2000元</t>
  </si>
  <si>
    <t>韦陆强</t>
  </si>
  <si>
    <t>第3、5批已申报1600元，共申报2320元</t>
  </si>
  <si>
    <t>韦超平</t>
  </si>
  <si>
    <t>第三批已申报468元，共申报1548元</t>
  </si>
  <si>
    <t>谭平花</t>
  </si>
  <si>
    <t>第三批已申报2080元，本次申报2920元，申报已达5000限额</t>
  </si>
  <si>
    <t>汉田村大古西屯</t>
  </si>
  <si>
    <t>韦开发</t>
  </si>
  <si>
    <t>第三批已申报960元，共申报2080元</t>
  </si>
  <si>
    <t>黄传贵</t>
  </si>
  <si>
    <r>
      <rPr>
        <sz val="12"/>
        <color theme="1"/>
        <rFont val="宋体"/>
        <charset val="134"/>
      </rPr>
      <t>第三批已申报736元，共申报325</t>
    </r>
    <r>
      <rPr>
        <sz val="12"/>
        <color rgb="FFFF0000"/>
        <rFont val="宋体"/>
        <charset val="134"/>
      </rPr>
      <t>2</t>
    </r>
    <r>
      <rPr>
        <sz val="12"/>
        <color theme="1"/>
        <rFont val="宋体"/>
        <charset val="134"/>
      </rPr>
      <t>元</t>
    </r>
  </si>
  <si>
    <t>养鸡</t>
  </si>
  <si>
    <t>汉田村小古西屯</t>
  </si>
  <si>
    <t>张传萍</t>
  </si>
  <si>
    <t>第五批已申报1600元，共申报4832元</t>
  </si>
  <si>
    <t>养鱼</t>
  </si>
  <si>
    <t>蒙成能</t>
  </si>
  <si>
    <t>韦新祥</t>
  </si>
  <si>
    <t>第3、5批已申报3160元，本次申报1840元，已达5000限额</t>
  </si>
  <si>
    <t>汉田村兰墩屯</t>
  </si>
  <si>
    <t>覃绪祥</t>
  </si>
  <si>
    <t>第三批已申报480元，共申报3040元</t>
  </si>
  <si>
    <t>汉田村假洋屯</t>
  </si>
  <si>
    <t>韦吉强</t>
  </si>
  <si>
    <t>第三批已申报1000元，共申报2280元</t>
  </si>
  <si>
    <t>汉田村塘头屯</t>
  </si>
  <si>
    <t>韦吉周</t>
  </si>
  <si>
    <t>第五批已申报224元，共申报1632元</t>
  </si>
  <si>
    <t>黄翠玲</t>
  </si>
  <si>
    <t>2014脱贫户</t>
  </si>
  <si>
    <t>第五批已申报1080元，共申报1800元</t>
  </si>
  <si>
    <t>黄志芳</t>
  </si>
  <si>
    <t>第3、5批已申报840元，共申报2760元</t>
  </si>
  <si>
    <t>李世生</t>
  </si>
  <si>
    <t>第3、5批已申报780元，共申报1620元</t>
  </si>
  <si>
    <t>清江村</t>
  </si>
  <si>
    <t>柑子槽屯</t>
  </si>
  <si>
    <t>赵定楼</t>
  </si>
  <si>
    <t>中药材-甜茶叶</t>
  </si>
  <si>
    <t>中药材-小良姜</t>
  </si>
  <si>
    <t>盘有富</t>
  </si>
  <si>
    <t>根茎薯芋类-木薯</t>
  </si>
  <si>
    <t>柑子槽</t>
  </si>
  <si>
    <t>第五批已申报4000元，本次申报1000元，已达5000限额</t>
  </si>
  <si>
    <t>清江屯</t>
  </si>
  <si>
    <t>黄元新</t>
  </si>
  <si>
    <t>第五批已申报2000元，共申报3920元</t>
  </si>
  <si>
    <t>盘炳兰</t>
  </si>
  <si>
    <t>第五批已申报1680元，共申报2960元</t>
  </si>
  <si>
    <t>盘成广</t>
  </si>
  <si>
    <t>黄成甫</t>
  </si>
  <si>
    <t>冯荣发</t>
  </si>
  <si>
    <t>第五批已申报2000元，本次申报3000元，已达5000限额</t>
  </si>
  <si>
    <t>双和村</t>
  </si>
  <si>
    <t>曾世玉</t>
  </si>
  <si>
    <t>双和大旺屯</t>
  </si>
  <si>
    <t>第四批已申报1000元，共申报5000元，已达限额</t>
  </si>
  <si>
    <t>岭界屯</t>
  </si>
  <si>
    <t>李国柱</t>
  </si>
  <si>
    <t>双和小石凳屯</t>
  </si>
  <si>
    <t>户主：李明亮</t>
  </si>
  <si>
    <t>小石凳屯</t>
  </si>
  <si>
    <t>林远章</t>
  </si>
  <si>
    <t>坝头屯</t>
  </si>
  <si>
    <t>卢文平</t>
  </si>
  <si>
    <t>双和坝头屯</t>
  </si>
  <si>
    <t>第三批已申报2220元，共申报3960元</t>
  </si>
  <si>
    <t>周玉香</t>
  </si>
  <si>
    <t>第三批已申报320元，共申报1340元</t>
  </si>
  <si>
    <t>户主：卢新学</t>
  </si>
  <si>
    <t>塘窝屯</t>
  </si>
  <si>
    <t>王云飞</t>
  </si>
  <si>
    <t>双和塘窝屯</t>
  </si>
  <si>
    <t>第五批已申报1400元，共申报1664元</t>
  </si>
  <si>
    <t>牛练屯</t>
  </si>
  <si>
    <t>丘瑞炳</t>
  </si>
  <si>
    <t>双和牛练屯</t>
  </si>
  <si>
    <t>第二批第三批已申报1120元，共申报4080元</t>
  </si>
  <si>
    <t>李锡光</t>
  </si>
  <si>
    <t>曾祥万</t>
  </si>
  <si>
    <t>第三批已申报960元，共申报5000元，已达限额</t>
  </si>
  <si>
    <t>户主：曾祖文，已达5000限额</t>
  </si>
  <si>
    <t>丘瑞才</t>
  </si>
  <si>
    <t>第一批已申报1920元，共申报3600元</t>
  </si>
  <si>
    <t>1.5</t>
  </si>
  <si>
    <t xml:space="preserve"> 牛练屯</t>
  </si>
  <si>
    <t>邱瑞逵</t>
  </si>
  <si>
    <t>韦景琼</t>
  </si>
  <si>
    <t>杨秀兰</t>
  </si>
  <si>
    <t>第1、3、5批已申报3480元，共申报5000元，已达限额</t>
  </si>
  <si>
    <t>达5000限额</t>
  </si>
  <si>
    <t>周才兴</t>
  </si>
  <si>
    <t>第一批已申报480元，共申报5000元，已达限额</t>
  </si>
  <si>
    <t>杨德富</t>
  </si>
  <si>
    <t>户主：林启凤</t>
  </si>
  <si>
    <t>丘瑞芝</t>
  </si>
  <si>
    <t>根茎薯芋类-芋头</t>
  </si>
  <si>
    <t>兴义村岩口屯</t>
  </si>
  <si>
    <t>安民村上苏屯</t>
  </si>
  <si>
    <t>鲁仙屯</t>
  </si>
  <si>
    <t>韦方全</t>
  </si>
  <si>
    <t>双和鲁仙屯</t>
  </si>
  <si>
    <t>其他水果-油桃</t>
  </si>
  <si>
    <t>韦芳荣</t>
  </si>
  <si>
    <t>韦太明</t>
  </si>
  <si>
    <t>朱思庆</t>
  </si>
  <si>
    <t>曾世雄</t>
  </si>
  <si>
    <t>户主：汤凤娟</t>
  </si>
  <si>
    <t>韦春强</t>
  </si>
  <si>
    <t>韦尉安</t>
  </si>
  <si>
    <t>第2、4批已申报1500元，共申报5000元，已达限额</t>
  </si>
  <si>
    <t>李运琼</t>
  </si>
  <si>
    <t>第2批已申报240元，共申报2800元</t>
  </si>
  <si>
    <t>牛练</t>
  </si>
  <si>
    <t>丘瑞仁</t>
  </si>
  <si>
    <t>第2、3批已申报2880元，共申报3120元</t>
  </si>
  <si>
    <t>丘冠琼</t>
  </si>
  <si>
    <t>第4批已申报416元，共申报1040元</t>
  </si>
  <si>
    <t>丘瑞钦</t>
  </si>
  <si>
    <t>松树</t>
  </si>
  <si>
    <t>大石凳</t>
  </si>
  <si>
    <t>吴新富</t>
  </si>
  <si>
    <t>双和大石凳屯</t>
  </si>
  <si>
    <t>第3批已申报352元，共申报652元</t>
  </si>
  <si>
    <t>塘窝</t>
  </si>
  <si>
    <t>王云帮</t>
  </si>
  <si>
    <t>第2批已申报1344元，本次申报3656元，共申报5000元，已达限额</t>
  </si>
  <si>
    <t>韦强武</t>
  </si>
  <si>
    <t>余家</t>
  </si>
  <si>
    <t>余承富</t>
  </si>
  <si>
    <t>双和余家屯</t>
  </si>
  <si>
    <t>第5批已申报2240元，共申报3520元</t>
  </si>
  <si>
    <t>周厚平</t>
  </si>
  <si>
    <t>第2批已申报1440元，共申报5000元，已达限额</t>
  </si>
  <si>
    <t>刘富国</t>
  </si>
  <si>
    <t>王月秀</t>
  </si>
  <si>
    <t>丘瑞龙</t>
  </si>
  <si>
    <t>第4批已申报432元，共申报4080元</t>
  </si>
  <si>
    <t>王云惠</t>
  </si>
  <si>
    <t>韦尉斌</t>
  </si>
  <si>
    <t>第2、4批已申报3825元，本次申报1175元，已达5000限额</t>
  </si>
  <si>
    <t>兴坪社区</t>
  </si>
  <si>
    <t>唐家村屯</t>
  </si>
  <si>
    <t>阮芝俊</t>
  </si>
  <si>
    <t>第四批已申报544元，共申报1856元</t>
  </si>
  <si>
    <t>吴先球</t>
  </si>
  <si>
    <t>第四批已申报320元，共申报1600元</t>
  </si>
  <si>
    <t>街上屯</t>
  </si>
  <si>
    <t>蔡高升</t>
  </si>
  <si>
    <t>下苏屯</t>
  </si>
  <si>
    <t>韦嗣有</t>
  </si>
  <si>
    <t>吴年菊</t>
  </si>
  <si>
    <t>兰村屯</t>
  </si>
  <si>
    <t>黄登华</t>
  </si>
  <si>
    <t>第四批已申报2560元，共申报2880元</t>
  </si>
  <si>
    <t>卢照球</t>
  </si>
  <si>
    <t>根茎薯芋 类-茨菇</t>
  </si>
  <si>
    <t>第四批已经申报3072元，共申报5000元已达限额。</t>
  </si>
  <si>
    <t>黄全金</t>
  </si>
  <si>
    <t>第四批已申报1440元，共申报2880元</t>
  </si>
  <si>
    <t>黄传凤</t>
  </si>
  <si>
    <t>第四批已申报1600元，共申报2860元</t>
  </si>
  <si>
    <t>廖六</t>
  </si>
  <si>
    <t>第四批已申报1760元，共申报3232元</t>
  </si>
  <si>
    <t>兴义村</t>
  </si>
  <si>
    <t>老高岭</t>
  </si>
  <si>
    <t>覃声勤</t>
  </si>
  <si>
    <t>第四批已申报1744元，共申报3342.4元</t>
  </si>
  <si>
    <t>屯眷</t>
  </si>
  <si>
    <t>周瑞廷</t>
  </si>
  <si>
    <t>第四批已申报2400元，共申报3096元</t>
  </si>
  <si>
    <t>廖积田</t>
  </si>
  <si>
    <t>第四批已申报720元，共申报3420元</t>
  </si>
  <si>
    <t>覃景斌</t>
  </si>
  <si>
    <t>第四批已申报1272元，共申报1832元</t>
  </si>
  <si>
    <t>岩口</t>
  </si>
  <si>
    <t>韦新凤</t>
  </si>
  <si>
    <t>第四批已申报640元，共申报2400元</t>
  </si>
  <si>
    <t>周运光</t>
  </si>
  <si>
    <t>第四批已申报1152元，共申报3560元</t>
  </si>
  <si>
    <t>瓜类-苦瓜</t>
  </si>
  <si>
    <t>卢素荣</t>
  </si>
  <si>
    <t>户主周小卉，第2、4批已申报2496元，共申报3776元</t>
  </si>
  <si>
    <t>卢素荣（周小卉之母）</t>
  </si>
  <si>
    <t>江口</t>
  </si>
  <si>
    <t>郑次如</t>
  </si>
  <si>
    <t>第四批已申报1056元，共申报1281元</t>
  </si>
  <si>
    <t>周爱琼</t>
  </si>
  <si>
    <t>第2、4批已申报1800元，共申报5000元，已达限额</t>
  </si>
  <si>
    <t>陈建玲</t>
  </si>
  <si>
    <t>第四批已申报1040元，共申报1817.6元</t>
  </si>
  <si>
    <t>廖积强</t>
  </si>
  <si>
    <t>第四批已申报960元，共申报2400元</t>
  </si>
  <si>
    <t>韦利芳</t>
  </si>
  <si>
    <t>第四批已申报480元，共申报720元</t>
  </si>
  <si>
    <t>李化科</t>
  </si>
  <si>
    <t>第四批已申报1584元，共申报2112元</t>
  </si>
  <si>
    <t>覃星木</t>
  </si>
  <si>
    <t>第四批已申报960元，共申报3120元</t>
  </si>
  <si>
    <t>周瑞炎</t>
  </si>
  <si>
    <t>第四批已申报2487元，共申报4737元</t>
  </si>
  <si>
    <t>新高岭</t>
  </si>
  <si>
    <t>廖兰用</t>
  </si>
  <si>
    <t>第四批已申报1080元，共申报2840元</t>
  </si>
  <si>
    <t>周登光</t>
  </si>
  <si>
    <t>第四批已申报960元，共申报1248元</t>
  </si>
  <si>
    <t>周炎光</t>
  </si>
  <si>
    <t>第四批已申报3160元，共申报4968元</t>
  </si>
  <si>
    <t>周瑞俊</t>
  </si>
  <si>
    <t>第四批已申报3456元，本次申报1544元，已达5000限额</t>
  </si>
  <si>
    <t>韦天德</t>
  </si>
  <si>
    <t>第四批已申报1968元，共申报3408元</t>
  </si>
  <si>
    <t>廖兰云</t>
  </si>
  <si>
    <t>第四批已申报2080元，共申报4372元</t>
  </si>
  <si>
    <t>陈世祥</t>
  </si>
  <si>
    <t>第四批已申报1440元，共申报2376元</t>
  </si>
  <si>
    <t>覃景雄</t>
  </si>
  <si>
    <t>龙怀乡</t>
  </si>
  <si>
    <t>东坪</t>
  </si>
  <si>
    <t>五桂屯</t>
  </si>
  <si>
    <t>赖光云</t>
  </si>
  <si>
    <t>五桂</t>
  </si>
  <si>
    <t>覃玉方</t>
  </si>
  <si>
    <t>黄豆</t>
  </si>
  <si>
    <t>油榨屯</t>
  </si>
  <si>
    <t>赖刚慢</t>
  </si>
  <si>
    <t>水稻</t>
  </si>
  <si>
    <t>敢八屯</t>
  </si>
  <si>
    <t>赵国贤</t>
  </si>
  <si>
    <t>龙冲屯</t>
  </si>
  <si>
    <t>李有福</t>
  </si>
  <si>
    <t>大号</t>
  </si>
  <si>
    <t>第六批已申请4160元，合计申请4400元</t>
  </si>
  <si>
    <t>姚若望</t>
  </si>
  <si>
    <t>第六批已申请1280元， 合计申请1520元</t>
  </si>
  <si>
    <t>大号屯</t>
  </si>
  <si>
    <t>余国飞</t>
  </si>
  <si>
    <t>廖国昌</t>
  </si>
  <si>
    <t>潘家云</t>
  </si>
  <si>
    <t>第六批已申请1760元，合计申请2000元</t>
  </si>
  <si>
    <t>钟俊才</t>
  </si>
  <si>
    <t>黄家屯</t>
  </si>
  <si>
    <t>潘乙清</t>
  </si>
  <si>
    <t>监测户</t>
  </si>
  <si>
    <t>黄家</t>
  </si>
  <si>
    <t>德庆村</t>
  </si>
  <si>
    <t>中双江屯</t>
  </si>
  <si>
    <t>覃国才</t>
  </si>
  <si>
    <t>德庆中双江屯</t>
  </si>
  <si>
    <t>第五批已申请1920元，合计申请4264元</t>
  </si>
  <si>
    <t>马蹄</t>
  </si>
  <si>
    <t>上双江屯</t>
  </si>
  <si>
    <t>覃向</t>
  </si>
  <si>
    <t>黄腰洞</t>
  </si>
  <si>
    <t>第五批已申请360元，合计申请1560元</t>
  </si>
  <si>
    <t>石门屯</t>
  </si>
  <si>
    <t>杨水兰</t>
  </si>
  <si>
    <t>德庆石门</t>
  </si>
  <si>
    <t>潘胜</t>
  </si>
  <si>
    <t>陆将贵</t>
  </si>
  <si>
    <t>第六批已申请704元，合计申请3968元</t>
  </si>
  <si>
    <t>胡翠云</t>
  </si>
  <si>
    <t>莲塘屯</t>
  </si>
  <si>
    <t>李荣初</t>
  </si>
  <si>
    <t>德庆莲塘</t>
  </si>
  <si>
    <t>陆保生</t>
  </si>
  <si>
    <t>第五批已申请960元，合计申请2220元</t>
  </si>
  <si>
    <t>李荣益</t>
  </si>
  <si>
    <t>白卓屯</t>
  </si>
  <si>
    <t>陆将才</t>
  </si>
  <si>
    <t>德庆白卓</t>
  </si>
  <si>
    <t>陈君连</t>
  </si>
  <si>
    <t>下双江屯</t>
  </si>
  <si>
    <t>张华</t>
  </si>
  <si>
    <t>德庆下双江屯</t>
  </si>
  <si>
    <t>第五批已申请960元，合计申请3888元</t>
  </si>
  <si>
    <t>李荣利</t>
  </si>
  <si>
    <t>第五批已申请480元，合计申请816元</t>
  </si>
  <si>
    <t>赖荣坤</t>
  </si>
  <si>
    <t>陆将远</t>
  </si>
  <si>
    <t>陆国芳</t>
  </si>
  <si>
    <t>陆家生</t>
  </si>
  <si>
    <t>陆家群</t>
  </si>
  <si>
    <t>三河村</t>
  </si>
  <si>
    <t>顾李家屯</t>
  </si>
  <si>
    <t>蒙均宇</t>
  </si>
  <si>
    <t>第五批已申请960元，合计申请2376元</t>
  </si>
  <si>
    <t>庆云村</t>
  </si>
  <si>
    <t>白山屯</t>
  </si>
  <si>
    <t>谭汉珍</t>
  </si>
  <si>
    <t>顾连新</t>
  </si>
  <si>
    <t>覃黄家屯</t>
  </si>
  <si>
    <t>吴世芬</t>
  </si>
  <si>
    <t>车里小村屯</t>
  </si>
  <si>
    <t>陆明慧</t>
  </si>
  <si>
    <t>新安社区</t>
  </si>
  <si>
    <t>冲口屯</t>
  </si>
  <si>
    <t>赵福坤</t>
  </si>
  <si>
    <t>桥富</t>
  </si>
  <si>
    <t>周家屯</t>
  </si>
  <si>
    <t>张春云</t>
  </si>
  <si>
    <t>冯成旺</t>
  </si>
  <si>
    <t>第三批已申请360元，第五批已申请480元，合计申请1440元</t>
  </si>
  <si>
    <t>落满屯</t>
  </si>
  <si>
    <t>欧信全</t>
  </si>
  <si>
    <t>大塘角屯</t>
  </si>
  <si>
    <t>叶荣智</t>
  </si>
  <si>
    <t>第五批已申请1920元，合计申请5000元，已达限额</t>
  </si>
  <si>
    <t>赖桂芬</t>
  </si>
  <si>
    <t>第一批已申请840，第三批已申请240元，合计申请2040元</t>
  </si>
  <si>
    <t>交椅屯</t>
  </si>
  <si>
    <t>欧世国</t>
  </si>
  <si>
    <t>五赖屯</t>
  </si>
  <si>
    <t>盘金连</t>
  </si>
  <si>
    <t>板管</t>
  </si>
  <si>
    <t>雷登贤</t>
  </si>
  <si>
    <t>第五批已申请1120元，合计申请1408元</t>
  </si>
  <si>
    <t>月塘屯</t>
  </si>
  <si>
    <t>胡本德</t>
  </si>
  <si>
    <t>月塘</t>
  </si>
  <si>
    <t>第五批已申请480元，合计申请1020元</t>
  </si>
  <si>
    <t>马六朝屯</t>
  </si>
  <si>
    <t>丘毓刚</t>
  </si>
  <si>
    <t>马六朝</t>
  </si>
  <si>
    <t>第五批已申请3200元，合计申请5000元，已达限额</t>
  </si>
  <si>
    <t>丘世义</t>
  </si>
  <si>
    <t>第五批已申请3200元，合计申请4640元</t>
  </si>
  <si>
    <t>黄庆兰</t>
  </si>
  <si>
    <t>第五批已申请1120元，合计申请1360元</t>
  </si>
  <si>
    <t>丘毓昌</t>
  </si>
  <si>
    <t>第五批已申请1800元，合计申请4032元</t>
  </si>
  <si>
    <t>罗方海</t>
  </si>
  <si>
    <t>第五批已申请1001.6元，合计申请2537.6元</t>
  </si>
  <si>
    <t>丘世仁</t>
  </si>
  <si>
    <t>第五批已申请1280元，合计申请4924元</t>
  </si>
  <si>
    <t>孟德生</t>
  </si>
  <si>
    <t>廖世强</t>
  </si>
  <si>
    <t>毛维木</t>
  </si>
  <si>
    <t>第六批已申请720元，合计申请1035元</t>
  </si>
  <si>
    <t>茶城乡</t>
  </si>
  <si>
    <t>茶香社区</t>
  </si>
  <si>
    <t>古閧屯</t>
  </si>
  <si>
    <t>潘玉连</t>
  </si>
  <si>
    <t>1.6亩</t>
  </si>
  <si>
    <t>32只</t>
  </si>
  <si>
    <t>潘林强</t>
  </si>
  <si>
    <t>20只</t>
  </si>
  <si>
    <t>潘林</t>
  </si>
  <si>
    <t>西任屯</t>
  </si>
  <si>
    <t>黎雪秀</t>
  </si>
  <si>
    <t>茶香屯</t>
  </si>
  <si>
    <t>潘建雄</t>
  </si>
  <si>
    <t>1.2亩</t>
  </si>
  <si>
    <t>优质水稻</t>
  </si>
  <si>
    <t>1亩</t>
  </si>
  <si>
    <t>30只</t>
  </si>
  <si>
    <t>寨閧屯</t>
  </si>
  <si>
    <t>潘德昌</t>
  </si>
  <si>
    <t>10亩</t>
  </si>
  <si>
    <t>潘忠德</t>
  </si>
  <si>
    <t>五一屯</t>
  </si>
  <si>
    <t>莫昌盛</t>
  </si>
  <si>
    <t>28只</t>
  </si>
  <si>
    <t>林友娟</t>
  </si>
  <si>
    <t>35只</t>
  </si>
  <si>
    <t>户主潘日荣</t>
  </si>
  <si>
    <t>荷兰豆（豆类）</t>
  </si>
  <si>
    <t>3.1亩</t>
  </si>
  <si>
    <t>吴家厂屯</t>
  </si>
  <si>
    <t>范瑞明</t>
  </si>
  <si>
    <t>红薯（根茎薯芋类）</t>
  </si>
  <si>
    <t>余秀良</t>
  </si>
  <si>
    <t>25只</t>
  </si>
  <si>
    <t>文德村</t>
  </si>
  <si>
    <t>六枧屯</t>
  </si>
  <si>
    <t>李玉秀</t>
  </si>
  <si>
    <t>黎敦裕</t>
  </si>
  <si>
    <t>六桥屯</t>
  </si>
  <si>
    <t>黎厚明</t>
  </si>
  <si>
    <t>刘益祥</t>
  </si>
  <si>
    <t>姚碧凤</t>
  </si>
  <si>
    <t>户主黎厚球</t>
  </si>
  <si>
    <t>石羊屯</t>
  </si>
  <si>
    <t>黄通能</t>
  </si>
  <si>
    <t>黎永飞</t>
  </si>
  <si>
    <t>李有贵</t>
  </si>
  <si>
    <t>石碟屯</t>
  </si>
  <si>
    <t>李文保</t>
  </si>
  <si>
    <t>46只</t>
  </si>
  <si>
    <t>黎永宣</t>
  </si>
  <si>
    <t>40只</t>
  </si>
  <si>
    <t>黎敦谋</t>
  </si>
  <si>
    <t>黄桂才</t>
  </si>
  <si>
    <t>2.5亩</t>
  </si>
  <si>
    <t>黎厚锋</t>
  </si>
  <si>
    <t>黎厚贵</t>
  </si>
  <si>
    <t>羊</t>
  </si>
  <si>
    <t>48只</t>
  </si>
  <si>
    <t>钟代春</t>
  </si>
  <si>
    <t>庞福仁</t>
  </si>
  <si>
    <t>金贵屯</t>
  </si>
  <si>
    <t>李成英</t>
  </si>
  <si>
    <t>周运高</t>
  </si>
  <si>
    <t>赵有坤</t>
  </si>
  <si>
    <t>过村村</t>
  </si>
  <si>
    <t>李富永</t>
  </si>
  <si>
    <t>古卜屯</t>
  </si>
  <si>
    <t>林家雄</t>
  </si>
  <si>
    <t>林家香</t>
  </si>
  <si>
    <t>过村屯</t>
  </si>
  <si>
    <t>李志元</t>
  </si>
  <si>
    <t>陈威</t>
  </si>
  <si>
    <t>陈圣文</t>
  </si>
  <si>
    <t>3亩</t>
  </si>
  <si>
    <t>李文禄</t>
  </si>
  <si>
    <t>1.1亩</t>
  </si>
  <si>
    <t>李金禄</t>
  </si>
  <si>
    <t>1.7亩</t>
  </si>
  <si>
    <t>仙人岩屯</t>
  </si>
  <si>
    <t>李慧林</t>
  </si>
  <si>
    <t>修仁镇建陵社区南门洞</t>
  </si>
  <si>
    <t>7.3亩</t>
  </si>
  <si>
    <t>茄子（茄果类）</t>
  </si>
  <si>
    <t>2亩</t>
  </si>
  <si>
    <t>古燕屯</t>
  </si>
  <si>
    <t>李善芝</t>
  </si>
  <si>
    <t>1.5亩</t>
  </si>
  <si>
    <t>清良村</t>
  </si>
  <si>
    <t>黄泥坝屯</t>
  </si>
  <si>
    <t>赵双球</t>
  </si>
  <si>
    <t>户主李福军</t>
  </si>
  <si>
    <t>大伦屯</t>
  </si>
  <si>
    <t>黄成飞</t>
  </si>
  <si>
    <t>36只</t>
  </si>
  <si>
    <t>1.3亩</t>
  </si>
  <si>
    <t>八旦屯</t>
  </si>
  <si>
    <t>赵忠华</t>
  </si>
  <si>
    <t>23只</t>
  </si>
  <si>
    <t>户主李连英</t>
  </si>
  <si>
    <t>李福英</t>
  </si>
  <si>
    <t>45只</t>
  </si>
  <si>
    <t>户主冯金文</t>
  </si>
  <si>
    <t>李文学</t>
  </si>
  <si>
    <t>22只</t>
  </si>
  <si>
    <t>黄振川</t>
  </si>
  <si>
    <t>茶城乡屯留村</t>
  </si>
  <si>
    <t>20亩</t>
  </si>
  <si>
    <t>坪社村</t>
  </si>
  <si>
    <t>坪社屯</t>
  </si>
  <si>
    <t>莫中强</t>
  </si>
  <si>
    <t>户主冯爱琼</t>
  </si>
  <si>
    <t>屯留村</t>
  </si>
  <si>
    <t>承村屯</t>
  </si>
  <si>
    <t>黎大明</t>
  </si>
  <si>
    <t>3.5亩</t>
  </si>
  <si>
    <t>周昌顺</t>
  </si>
  <si>
    <t>黎钦佑</t>
  </si>
  <si>
    <t>黎钦胜</t>
  </si>
  <si>
    <t>料洞屯</t>
  </si>
  <si>
    <t>黎宗艳</t>
  </si>
  <si>
    <t>户主黎振雄</t>
  </si>
  <si>
    <t>3.56亩</t>
  </si>
  <si>
    <t>黎彰乐</t>
  </si>
  <si>
    <t>豆角（豆类）</t>
  </si>
  <si>
    <t>5.8亩</t>
  </si>
  <si>
    <t>黎彰起</t>
  </si>
  <si>
    <t>黎振春</t>
  </si>
  <si>
    <t>豌豆（豆类）</t>
  </si>
  <si>
    <t>2.1亩</t>
  </si>
  <si>
    <t>1.75亩</t>
  </si>
  <si>
    <t>黎彰礼</t>
  </si>
  <si>
    <t>黎良绍</t>
  </si>
  <si>
    <t>2.11亩</t>
  </si>
  <si>
    <t>2.21亩</t>
  </si>
  <si>
    <t>黎彰学</t>
  </si>
  <si>
    <t>八见屯</t>
  </si>
  <si>
    <t>2.6亩</t>
  </si>
  <si>
    <t>黎建英</t>
  </si>
  <si>
    <t>1.81亩</t>
  </si>
  <si>
    <t>黎顺学</t>
  </si>
  <si>
    <t>盘龙屯</t>
  </si>
  <si>
    <t>黎振修</t>
  </si>
  <si>
    <t>4亩</t>
  </si>
  <si>
    <t>屯留屯</t>
  </si>
  <si>
    <t>李善雄</t>
  </si>
  <si>
    <t>黎思连</t>
  </si>
  <si>
    <t>李菊英</t>
  </si>
  <si>
    <t>户主黎兴有</t>
  </si>
  <si>
    <t>黎振成</t>
  </si>
  <si>
    <t>汤忠林</t>
  </si>
  <si>
    <t>34只</t>
  </si>
  <si>
    <t>1.45亩</t>
  </si>
  <si>
    <t>0.5亩</t>
  </si>
  <si>
    <t>黎声电</t>
  </si>
  <si>
    <t>双江镇</t>
  </si>
  <si>
    <t>永福</t>
  </si>
  <si>
    <t>东寨</t>
  </si>
  <si>
    <t>莫运模</t>
  </si>
  <si>
    <t>上洲</t>
  </si>
  <si>
    <t>阳礼兵</t>
  </si>
  <si>
    <t>花生大豆-花生、大豆</t>
  </si>
  <si>
    <t>鱼尾</t>
  </si>
  <si>
    <t>李永福</t>
  </si>
  <si>
    <t>食用菌-香菇</t>
  </si>
  <si>
    <t>李文龙</t>
  </si>
  <si>
    <t>张文书</t>
  </si>
  <si>
    <t>六宅</t>
  </si>
  <si>
    <t>林国相</t>
  </si>
  <si>
    <t>大妙</t>
  </si>
  <si>
    <t>韦圣武</t>
  </si>
  <si>
    <t>韦立军</t>
  </si>
  <si>
    <t>勤勒</t>
  </si>
  <si>
    <t>李安文</t>
  </si>
  <si>
    <t>根茎薯芋类—马蹄</t>
  </si>
  <si>
    <t>白燕山</t>
  </si>
  <si>
    <t>舒善斌</t>
  </si>
  <si>
    <t>龙窝冲</t>
  </si>
  <si>
    <t>张宜发</t>
  </si>
  <si>
    <t>根茎薯芋类—木薯</t>
  </si>
  <si>
    <t>古隘</t>
  </si>
  <si>
    <t>黄宣富</t>
  </si>
  <si>
    <t>同福村</t>
  </si>
  <si>
    <t>广渡</t>
  </si>
  <si>
    <t>张文瑞</t>
  </si>
  <si>
    <t>山岔</t>
  </si>
  <si>
    <t>万芳灿</t>
  </si>
  <si>
    <t>温德义</t>
  </si>
  <si>
    <t>徐海裕</t>
  </si>
  <si>
    <t>箭猪岩</t>
  </si>
  <si>
    <t>梁亨粹</t>
  </si>
  <si>
    <t>梁四妹</t>
  </si>
  <si>
    <t>赖永芝</t>
  </si>
  <si>
    <t>覃红财</t>
  </si>
  <si>
    <t>李宗安</t>
  </si>
  <si>
    <t>根茎薯芋类—芋头</t>
  </si>
  <si>
    <t>覃球富</t>
  </si>
  <si>
    <t>五龙岭</t>
  </si>
  <si>
    <t>吴祯贤</t>
  </si>
  <si>
    <t>上古门</t>
  </si>
  <si>
    <t>谢吉有</t>
  </si>
  <si>
    <t>莫声全</t>
  </si>
  <si>
    <t>莫德文</t>
  </si>
  <si>
    <t>莫承均</t>
  </si>
  <si>
    <t>林国芳</t>
  </si>
  <si>
    <t>下古门</t>
  </si>
  <si>
    <t>刘玉发</t>
  </si>
  <si>
    <t xml:space="preserve">花生大豆-花生 </t>
  </si>
  <si>
    <t>谭荣明</t>
  </si>
  <si>
    <t>谭增发</t>
  </si>
  <si>
    <t>温安世</t>
  </si>
  <si>
    <t>董绍义</t>
  </si>
  <si>
    <t>永吉村</t>
  </si>
  <si>
    <t>蔡家</t>
  </si>
  <si>
    <t>蔡如洲</t>
  </si>
  <si>
    <t>余翠英</t>
  </si>
  <si>
    <t>永吉村蔡家屯</t>
  </si>
  <si>
    <t>花生大豆- 大豆</t>
  </si>
  <si>
    <t>蔡庆文</t>
  </si>
  <si>
    <t>蔡如和</t>
  </si>
  <si>
    <t>杂粮杂豆- 芝麻</t>
  </si>
  <si>
    <t>龙罩</t>
  </si>
  <si>
    <t>陈金玉</t>
  </si>
  <si>
    <t>大塘</t>
  </si>
  <si>
    <t>赵祖安</t>
  </si>
  <si>
    <t>唐广升</t>
  </si>
  <si>
    <t>韦礼学</t>
  </si>
  <si>
    <t>韦礼德</t>
  </si>
  <si>
    <t>韦礼发</t>
  </si>
  <si>
    <t>谭方荣</t>
  </si>
  <si>
    <t>马留岩</t>
  </si>
  <si>
    <t>莫学周</t>
  </si>
  <si>
    <t>杂粮杂豆- 荷包豆</t>
  </si>
  <si>
    <t>莫益壮</t>
  </si>
  <si>
    <t>花卉苗木- 桂花</t>
  </si>
  <si>
    <t>阎明光</t>
  </si>
  <si>
    <t>横岗</t>
  </si>
  <si>
    <t>李德忠</t>
  </si>
  <si>
    <t>李德云</t>
  </si>
  <si>
    <t>李德梁</t>
  </si>
  <si>
    <t>2014</t>
  </si>
  <si>
    <t>李德华</t>
  </si>
  <si>
    <t>2208（已限额）</t>
  </si>
  <si>
    <t>张国兵</t>
  </si>
  <si>
    <t>2017</t>
  </si>
  <si>
    <t>韦立明</t>
  </si>
  <si>
    <t>黄明荣</t>
  </si>
  <si>
    <t>2016</t>
  </si>
  <si>
    <t>童先有</t>
  </si>
  <si>
    <t>江埠村</t>
  </si>
  <si>
    <t>天井屯</t>
  </si>
  <si>
    <t>何彰石</t>
  </si>
  <si>
    <t>孙义荣</t>
  </si>
  <si>
    <t>何彰学</t>
  </si>
  <si>
    <t>广福屯</t>
  </si>
  <si>
    <t>林正财</t>
  </si>
  <si>
    <t>邱亿万</t>
  </si>
  <si>
    <t>何兴</t>
  </si>
  <si>
    <t>韦现仕</t>
  </si>
  <si>
    <t>官相</t>
  </si>
  <si>
    <t>韦安兴</t>
  </si>
  <si>
    <t>秦家峡</t>
  </si>
  <si>
    <t>计平贵</t>
  </si>
  <si>
    <t>横岭</t>
  </si>
  <si>
    <t>卓信居</t>
  </si>
  <si>
    <t>莫引秀</t>
  </si>
  <si>
    <t>莫国才</t>
  </si>
  <si>
    <t>古西</t>
  </si>
  <si>
    <t>莫明旺</t>
  </si>
  <si>
    <t>谢韦礼</t>
  </si>
  <si>
    <t>古家</t>
  </si>
  <si>
    <t>陈升琼</t>
  </si>
  <si>
    <t>龙坪</t>
  </si>
  <si>
    <t>马岗屯</t>
  </si>
  <si>
    <t>陈利清</t>
  </si>
  <si>
    <t>马岗</t>
  </si>
  <si>
    <t>妙光岭屯</t>
  </si>
  <si>
    <t>陈升学</t>
  </si>
  <si>
    <t>2018</t>
  </si>
  <si>
    <t>叶菜类--芥菜</t>
  </si>
  <si>
    <t>妙光岭</t>
  </si>
  <si>
    <t>朝阳屯</t>
  </si>
  <si>
    <t>张声元</t>
  </si>
  <si>
    <t>朝阳</t>
  </si>
  <si>
    <t>鱼塘屯</t>
  </si>
  <si>
    <t>宋玉华</t>
  </si>
  <si>
    <t>张开兴</t>
  </si>
  <si>
    <t>冲口</t>
  </si>
  <si>
    <t>张燕梅</t>
  </si>
  <si>
    <t>龙坪屯</t>
  </si>
  <si>
    <t>秦福德</t>
  </si>
  <si>
    <t>2015</t>
  </si>
  <si>
    <t>永坪</t>
  </si>
  <si>
    <t>大成村</t>
  </si>
  <si>
    <t>何世必</t>
  </si>
  <si>
    <t>小成村</t>
  </si>
  <si>
    <t>何炳周</t>
  </si>
  <si>
    <t>中药材类---竹芋</t>
  </si>
  <si>
    <t>何运生</t>
  </si>
  <si>
    <t>何新喜</t>
  </si>
  <si>
    <t>小水寨</t>
  </si>
  <si>
    <t>李文林</t>
  </si>
  <si>
    <t>李贤明</t>
  </si>
  <si>
    <t>李运福</t>
  </si>
  <si>
    <t>保安</t>
  </si>
  <si>
    <t>妙花</t>
  </si>
  <si>
    <t>莫云川</t>
  </si>
  <si>
    <t>莫云珠</t>
  </si>
  <si>
    <t>韦乃玉</t>
  </si>
  <si>
    <t>韦乃全</t>
  </si>
  <si>
    <t>白花</t>
  </si>
  <si>
    <t>覃镇韬</t>
  </si>
  <si>
    <t>烂泥洞</t>
  </si>
  <si>
    <t>白花路边</t>
  </si>
  <si>
    <t>笔村</t>
  </si>
  <si>
    <t>屠耀予</t>
  </si>
  <si>
    <t>一卡通账户为母亲苏玉翠</t>
  </si>
  <si>
    <t>屠屋松</t>
  </si>
  <si>
    <t>门口洞</t>
  </si>
  <si>
    <t>龙塘</t>
  </si>
  <si>
    <t>莫中雄</t>
  </si>
  <si>
    <t>莫家军</t>
  </si>
  <si>
    <t>莫朝利</t>
  </si>
  <si>
    <t>莫元安</t>
  </si>
  <si>
    <t>户斗</t>
  </si>
  <si>
    <t>韦胜安</t>
  </si>
  <si>
    <t>两江社区</t>
  </si>
  <si>
    <t>上龙岭</t>
  </si>
  <si>
    <t>莫镇山</t>
  </si>
  <si>
    <t>茶子树</t>
  </si>
  <si>
    <t>莫家田</t>
  </si>
  <si>
    <t>莫全富</t>
  </si>
  <si>
    <t>上胜厄</t>
  </si>
  <si>
    <t>何建生</t>
  </si>
  <si>
    <t>何有旺</t>
  </si>
  <si>
    <t>下龙岭</t>
  </si>
  <si>
    <t>张秦书</t>
  </si>
  <si>
    <t>黄尧宣</t>
  </si>
  <si>
    <t>榕树</t>
  </si>
  <si>
    <t>韦陈龙</t>
  </si>
  <si>
    <t>双安</t>
  </si>
  <si>
    <t>黄腊厂屯</t>
  </si>
  <si>
    <t>何树喜</t>
  </si>
  <si>
    <t>黄腊厂</t>
  </si>
  <si>
    <t>何树云</t>
  </si>
  <si>
    <t>高枧屯</t>
  </si>
  <si>
    <t>黄会之</t>
  </si>
  <si>
    <t>高枧</t>
  </si>
  <si>
    <t>黄家金</t>
  </si>
  <si>
    <t>黄家杞</t>
  </si>
  <si>
    <t>黄林之</t>
  </si>
  <si>
    <t>黄伦之</t>
  </si>
  <si>
    <t>黄体庆</t>
  </si>
  <si>
    <t>已限额</t>
  </si>
  <si>
    <t>黄体勋</t>
  </si>
  <si>
    <t>黄体樟</t>
  </si>
  <si>
    <t>钟家扩</t>
  </si>
  <si>
    <t>钟声创</t>
  </si>
  <si>
    <t>钟征云</t>
  </si>
  <si>
    <t>钟家尧</t>
  </si>
  <si>
    <t>钟家洪</t>
  </si>
  <si>
    <t>苏平英</t>
  </si>
  <si>
    <t>何忠丙</t>
  </si>
  <si>
    <t>黄凤莲</t>
  </si>
  <si>
    <t>钟家定</t>
  </si>
  <si>
    <t>钟家献</t>
  </si>
  <si>
    <t>黄福善</t>
  </si>
  <si>
    <t>1280（已达限额）</t>
  </si>
  <si>
    <t>钟家碧</t>
  </si>
  <si>
    <t>马岭镇</t>
  </si>
  <si>
    <t>马岭社区</t>
  </si>
  <si>
    <t>大堆脚</t>
  </si>
  <si>
    <t>黄启明</t>
  </si>
  <si>
    <t>1.8亩</t>
  </si>
  <si>
    <t>第三批已获得240元</t>
  </si>
  <si>
    <t>新厂</t>
  </si>
  <si>
    <t>梁艳芳</t>
  </si>
  <si>
    <t>新厂屯</t>
  </si>
  <si>
    <t>第六批已获得576元</t>
  </si>
  <si>
    <t>黄仕兴</t>
  </si>
  <si>
    <t>黄强国</t>
  </si>
  <si>
    <t>4.5亩</t>
  </si>
  <si>
    <t>大堆脚屯</t>
  </si>
  <si>
    <t>黄启芳</t>
  </si>
  <si>
    <t>2015脱贫户</t>
  </si>
  <si>
    <t>l亩</t>
  </si>
  <si>
    <t>大地村</t>
  </si>
  <si>
    <t>赖家厂</t>
  </si>
  <si>
    <t>黎汝云</t>
  </si>
  <si>
    <t>赖家厂屯</t>
  </si>
  <si>
    <t>第二批已获得240元第三批已获得800元</t>
  </si>
  <si>
    <t>下大地</t>
  </si>
  <si>
    <t>韦世安</t>
  </si>
  <si>
    <t>大洞</t>
  </si>
  <si>
    <t>第四批已获得720元</t>
  </si>
  <si>
    <t>八架车</t>
  </si>
  <si>
    <t>郑良贤</t>
  </si>
  <si>
    <t>第三批已获得800元，第四批已获得640元，第五批已获得256元，第六批已获得1560元</t>
  </si>
  <si>
    <t>蚂蝗洲屯</t>
  </si>
  <si>
    <t>张法增</t>
  </si>
  <si>
    <t>3.2亩</t>
  </si>
  <si>
    <t>郑良记</t>
  </si>
  <si>
    <t>八架车屯</t>
  </si>
  <si>
    <t>第四批已获得1760元，</t>
  </si>
  <si>
    <t>豆类-荷兰豆</t>
  </si>
  <si>
    <t>赖仁贵</t>
  </si>
  <si>
    <t>4.3亩</t>
  </si>
  <si>
    <t>郑良东</t>
  </si>
  <si>
    <t>豆类—豆角</t>
  </si>
  <si>
    <t>第四批已获得960元</t>
  </si>
  <si>
    <t>熊顺超</t>
  </si>
  <si>
    <t>第一批已获得768元</t>
  </si>
  <si>
    <t>郑良海</t>
  </si>
  <si>
    <t>第四批已获得480元</t>
  </si>
  <si>
    <t>下大地屯</t>
  </si>
  <si>
    <t>韦三光</t>
  </si>
  <si>
    <t>第四批已获得900元</t>
  </si>
  <si>
    <t>李彩群</t>
  </si>
  <si>
    <t>长水岭工业园</t>
  </si>
  <si>
    <t>800只</t>
  </si>
  <si>
    <t>郑良明</t>
  </si>
  <si>
    <t>3.42亩</t>
  </si>
  <si>
    <t>第四批已获得1094.4元</t>
  </si>
  <si>
    <t>龙村</t>
  </si>
  <si>
    <t>龙荣华</t>
  </si>
  <si>
    <t>1.4亩</t>
  </si>
  <si>
    <t>第四批已获得1568元</t>
  </si>
  <si>
    <t>李大平</t>
  </si>
  <si>
    <t>第四批已获得3200元</t>
  </si>
  <si>
    <t>龙世才</t>
  </si>
  <si>
    <t>龙村屯</t>
  </si>
  <si>
    <t>5亩</t>
  </si>
  <si>
    <t>第一批已获得780元，第四批已获1088元</t>
  </si>
  <si>
    <t>赖智木</t>
  </si>
  <si>
    <t>第四批已获1280元</t>
  </si>
  <si>
    <t>郑义能</t>
  </si>
  <si>
    <t>第四批已获得800元</t>
  </si>
  <si>
    <t>韦步华</t>
  </si>
  <si>
    <t>3头</t>
  </si>
  <si>
    <t>白有福</t>
  </si>
  <si>
    <t>6亩</t>
  </si>
  <si>
    <t>第六批已获得480元</t>
  </si>
  <si>
    <t>蚂蟥洲屯</t>
  </si>
  <si>
    <t>张传通</t>
  </si>
  <si>
    <t>根根茎薯芋类-马蹄</t>
  </si>
  <si>
    <t>覃土秀</t>
  </si>
  <si>
    <t>张传福</t>
  </si>
  <si>
    <t>韦云发</t>
  </si>
  <si>
    <t>八架车屯学校背冲田</t>
  </si>
  <si>
    <t>福德村</t>
  </si>
  <si>
    <t>五更地</t>
  </si>
  <si>
    <t>吕永春</t>
  </si>
  <si>
    <t>叶菜类-小白菜</t>
  </si>
  <si>
    <t>屋后田</t>
  </si>
  <si>
    <t>第一批已获1120，第五批已获480元，第六批已获480元</t>
  </si>
  <si>
    <t>五福屯</t>
  </si>
  <si>
    <t>李永</t>
  </si>
  <si>
    <t>五福</t>
  </si>
  <si>
    <t>2.2亩</t>
  </si>
  <si>
    <t>第三批已获1008元</t>
  </si>
  <si>
    <t>文华村</t>
  </si>
  <si>
    <t>油麻屯</t>
  </si>
  <si>
    <t>谭因存</t>
  </si>
  <si>
    <t>黄积任</t>
  </si>
  <si>
    <t>第四批已获900元</t>
  </si>
  <si>
    <t>5.5亩</t>
  </si>
  <si>
    <t>葛洞屯</t>
  </si>
  <si>
    <t>王秉祝</t>
  </si>
  <si>
    <t>下西力</t>
  </si>
  <si>
    <t>王传六</t>
  </si>
  <si>
    <t>2.8亩</t>
  </si>
  <si>
    <t>上西力</t>
  </si>
  <si>
    <t>王春香</t>
  </si>
  <si>
    <t>西力屯</t>
  </si>
  <si>
    <t>4.9亩</t>
  </si>
  <si>
    <t>王继宇</t>
  </si>
  <si>
    <t>新冲屯</t>
  </si>
  <si>
    <t>0.6亩</t>
  </si>
  <si>
    <t>王谭霖</t>
  </si>
  <si>
    <t>第二批已获得3360元.第六批600元.</t>
  </si>
  <si>
    <t>王学东</t>
  </si>
  <si>
    <t>2.4亩</t>
  </si>
  <si>
    <t>已获第三批2304元</t>
  </si>
  <si>
    <t>韦丽萍</t>
  </si>
  <si>
    <t>已获第四批716元.</t>
  </si>
  <si>
    <t>弯道屯</t>
  </si>
  <si>
    <t>张佳贵</t>
  </si>
  <si>
    <t>已获第四批720元.</t>
  </si>
  <si>
    <t>林天文</t>
  </si>
  <si>
    <t>秦余昌</t>
  </si>
  <si>
    <t>龙日英</t>
  </si>
  <si>
    <t>0.7亩</t>
  </si>
  <si>
    <t>28羽</t>
  </si>
  <si>
    <t>克新村</t>
  </si>
  <si>
    <t>上大地</t>
  </si>
  <si>
    <t>覃玉康</t>
  </si>
  <si>
    <t>大冲口</t>
  </si>
  <si>
    <t>郑文超</t>
  </si>
  <si>
    <t>5.4亩</t>
  </si>
  <si>
    <t>第五批已获687元.</t>
  </si>
  <si>
    <t>21羽</t>
  </si>
  <si>
    <t>庙门洲</t>
  </si>
  <si>
    <t>张法区</t>
  </si>
  <si>
    <t>1.96亩</t>
  </si>
  <si>
    <t>广安村</t>
  </si>
  <si>
    <t>桥头</t>
  </si>
  <si>
    <t>何承湘</t>
  </si>
  <si>
    <t>广安桥头</t>
  </si>
  <si>
    <t>2.7亩</t>
  </si>
  <si>
    <t>第二批已获得2073.6元，第六批已获得1147.2元</t>
  </si>
  <si>
    <t>张秀香</t>
  </si>
  <si>
    <t>张家屯</t>
  </si>
  <si>
    <t>第六批已获660元</t>
  </si>
  <si>
    <t>大绿水</t>
  </si>
  <si>
    <t>莫应东</t>
  </si>
  <si>
    <t>花卉苗木—枳橙苗</t>
  </si>
  <si>
    <t>大绿水屯</t>
  </si>
  <si>
    <t>何兰姣</t>
  </si>
  <si>
    <t>桥头屯</t>
  </si>
  <si>
    <t>何昭会</t>
  </si>
  <si>
    <t>中绿水</t>
  </si>
  <si>
    <t>黄如清</t>
  </si>
  <si>
    <t>广安村山边、中绿水门口田、张家门、大马坪</t>
  </si>
  <si>
    <t>4.6亩</t>
  </si>
  <si>
    <t>龙牙</t>
  </si>
  <si>
    <t>余福贵</t>
  </si>
  <si>
    <t>广安</t>
  </si>
  <si>
    <t>100只</t>
  </si>
  <si>
    <t xml:space="preserve">第一批已获1200，第二批已获720
</t>
  </si>
  <si>
    <t>覃菊华</t>
  </si>
  <si>
    <t>第四批已获1560元</t>
  </si>
  <si>
    <t>何师玉</t>
  </si>
  <si>
    <t>第四批已获得1840元</t>
  </si>
  <si>
    <t>叶昌存</t>
  </si>
  <si>
    <t>第三批已获得468元</t>
  </si>
  <si>
    <t>以甲</t>
  </si>
  <si>
    <t>黄祖庭</t>
  </si>
  <si>
    <t>1头</t>
  </si>
  <si>
    <t>第三批已获得1500元</t>
  </si>
  <si>
    <t>余兰芬</t>
  </si>
  <si>
    <t>第三批已获得360元，第四批已获得800元</t>
  </si>
  <si>
    <t>茄果类—茄子</t>
  </si>
  <si>
    <t>大马坪</t>
  </si>
  <si>
    <t>黄春生</t>
  </si>
  <si>
    <t>广安村大马坪冲田</t>
  </si>
  <si>
    <t>合安村</t>
  </si>
  <si>
    <t>上粟</t>
  </si>
  <si>
    <t>何云安</t>
  </si>
  <si>
    <t>上粟屯</t>
  </si>
  <si>
    <t>第四批已获3296元</t>
  </si>
  <si>
    <t>蒋何志</t>
  </si>
  <si>
    <t>上粟年拐井</t>
  </si>
  <si>
    <t>小牛眠</t>
  </si>
  <si>
    <t>韦家臣</t>
  </si>
  <si>
    <t>合安村小牛眠屯</t>
  </si>
  <si>
    <t>30羽</t>
  </si>
  <si>
    <t>户主是韦家世，韦家臣是户主兄弟</t>
  </si>
  <si>
    <t>小牛眠屯</t>
  </si>
  <si>
    <t>250羽</t>
  </si>
  <si>
    <t>李永仁</t>
  </si>
  <si>
    <t>第四批已获2516元</t>
  </si>
  <si>
    <t>韦建生</t>
  </si>
  <si>
    <t>第一批已获960元，第三批已获1240元</t>
  </si>
  <si>
    <t>韦建光</t>
  </si>
  <si>
    <t>第二批已获360元，第五批已获1080元</t>
  </si>
  <si>
    <t>新寨村</t>
  </si>
  <si>
    <t>不忧寨</t>
  </si>
  <si>
    <t>李林友</t>
  </si>
  <si>
    <t>不优寨</t>
  </si>
  <si>
    <t>第四批已获300元</t>
  </si>
  <si>
    <t>龙头山</t>
  </si>
  <si>
    <t>黄燕书</t>
  </si>
  <si>
    <t>第六批已获2240元</t>
  </si>
  <si>
    <t>黄燕松</t>
  </si>
  <si>
    <t>第四批已获1088元，第五批已获600元</t>
  </si>
  <si>
    <t>根茎薯芋类-马蹄、茨菇</t>
  </si>
  <si>
    <t>李善才</t>
  </si>
  <si>
    <t>花生大豆-花生、黄豆</t>
  </si>
  <si>
    <t>第四批640元</t>
  </si>
  <si>
    <t>李居友</t>
  </si>
  <si>
    <t>60羽</t>
  </si>
  <si>
    <t>长安村</t>
  </si>
  <si>
    <t>新华</t>
  </si>
  <si>
    <t>覃贵福</t>
  </si>
  <si>
    <t>第二批已获960.第四批已获704，第五批已获1600元</t>
  </si>
  <si>
    <t>覃莲姣</t>
  </si>
  <si>
    <t>第二批已获720元，第四批已获800元</t>
  </si>
  <si>
    <t>三月屯</t>
  </si>
  <si>
    <t>罗庆昌</t>
  </si>
  <si>
    <t>第四批已获512元，弟五批已获2240</t>
  </si>
  <si>
    <t>三月</t>
  </si>
  <si>
    <t>罗庆宋</t>
  </si>
  <si>
    <t>交椅</t>
  </si>
  <si>
    <t>罗盈树</t>
  </si>
  <si>
    <t>第一批已获384元</t>
  </si>
  <si>
    <t>新华屯</t>
  </si>
  <si>
    <t>覃绍福</t>
  </si>
  <si>
    <t>罗气康</t>
  </si>
  <si>
    <t>第一批已获612，第三批已获3360，弟五批已获852元</t>
  </si>
  <si>
    <t>罗瑞前</t>
  </si>
  <si>
    <t>马岭镇长安村交椅屯</t>
  </si>
  <si>
    <t>第五批已获400元，第六批已获960元</t>
  </si>
  <si>
    <t>覃闯良</t>
  </si>
  <si>
    <t>第二批已获540，第四批已获720，第五批已获3240</t>
  </si>
  <si>
    <t>覃瑞科</t>
  </si>
  <si>
    <t>罗气初</t>
  </si>
  <si>
    <t>谭振友</t>
  </si>
  <si>
    <t>第二批已获480元，第四批已获320元</t>
  </si>
  <si>
    <t>德安村</t>
  </si>
  <si>
    <t>佛子屯</t>
  </si>
  <si>
    <t>梁蒙有</t>
  </si>
  <si>
    <t>根茎薯芋类-莲藕、芋头、马蹄</t>
  </si>
  <si>
    <t>马头屯</t>
  </si>
  <si>
    <t>7亩</t>
  </si>
  <si>
    <t>第六批已获得400元</t>
  </si>
  <si>
    <t>新洞屯</t>
  </si>
  <si>
    <t>何武球</t>
  </si>
  <si>
    <t>新洞村</t>
  </si>
  <si>
    <t>新毛洞屯</t>
  </si>
  <si>
    <t>周廷希</t>
  </si>
  <si>
    <t>永明村</t>
  </si>
  <si>
    <t>南村屯</t>
  </si>
  <si>
    <t>汤启祥</t>
  </si>
  <si>
    <t>南村</t>
  </si>
  <si>
    <t>第五批已获800</t>
  </si>
  <si>
    <t>钟敏</t>
  </si>
  <si>
    <t>根茎薯芋类-马蹄、芋头</t>
  </si>
  <si>
    <t>第六批已获1512</t>
  </si>
  <si>
    <t>同善村</t>
  </si>
  <si>
    <t>木岩屯</t>
  </si>
  <si>
    <t>韦成志</t>
  </si>
  <si>
    <t>韦真行</t>
  </si>
  <si>
    <t>松</t>
  </si>
  <si>
    <t>大围背</t>
  </si>
  <si>
    <t>12亩</t>
  </si>
  <si>
    <t>横木屯</t>
  </si>
  <si>
    <t>陆土安</t>
  </si>
  <si>
    <t>第二批已获540，第四批已获1260</t>
  </si>
  <si>
    <t>潘厂</t>
  </si>
  <si>
    <t>潘厂屯</t>
  </si>
  <si>
    <t>韦茂球</t>
  </si>
  <si>
    <t>潘厂西牛塘</t>
  </si>
  <si>
    <t>第四批已获得2040</t>
  </si>
  <si>
    <t>韦延明</t>
  </si>
  <si>
    <t>牧场岭</t>
  </si>
  <si>
    <t>大围屯</t>
  </si>
  <si>
    <t>韦成忠</t>
  </si>
  <si>
    <t>第四批已获240元</t>
  </si>
  <si>
    <t>韦成相</t>
  </si>
  <si>
    <t>古雷</t>
  </si>
  <si>
    <t>1.18亩</t>
  </si>
  <si>
    <t>古雷、对面山</t>
  </si>
  <si>
    <t>3.26亩</t>
  </si>
  <si>
    <t>荷包洲</t>
  </si>
  <si>
    <t>1.41亩</t>
  </si>
  <si>
    <t>敢笔屯</t>
  </si>
  <si>
    <t>韦强邦</t>
  </si>
  <si>
    <t>敢笔</t>
  </si>
  <si>
    <t>木岩</t>
  </si>
  <si>
    <t>韦石生</t>
  </si>
  <si>
    <t>韦壮飞</t>
  </si>
  <si>
    <t>第四批已获360元</t>
  </si>
  <si>
    <t>洞田村</t>
  </si>
  <si>
    <t>富利寨</t>
  </si>
  <si>
    <t>李卓才</t>
  </si>
  <si>
    <t>第五批已获得3200</t>
  </si>
  <si>
    <t>根茎薯芋类-淮山</t>
  </si>
  <si>
    <t>洞田屯</t>
  </si>
  <si>
    <t>潘仁辉</t>
  </si>
  <si>
    <t>洞田</t>
  </si>
  <si>
    <t>凤凰村</t>
  </si>
  <si>
    <t>石村屯</t>
  </si>
  <si>
    <t>黎绍兴</t>
  </si>
  <si>
    <t>0.8亩</t>
  </si>
  <si>
    <t>凤凰坪</t>
  </si>
  <si>
    <t>黄义华</t>
  </si>
  <si>
    <t>杂粮杂豆-芝麻</t>
  </si>
  <si>
    <t>水岩门</t>
  </si>
  <si>
    <t>第四批已获800，第六批已获480</t>
  </si>
  <si>
    <t>朝桂屯</t>
  </si>
  <si>
    <t>濮维耀</t>
  </si>
  <si>
    <t>凤凰朝桂何家井</t>
  </si>
  <si>
    <t>第六批已获2640</t>
  </si>
  <si>
    <t>李翠兰</t>
  </si>
  <si>
    <t>门口洞、洲田</t>
  </si>
  <si>
    <t>黎荣足</t>
  </si>
  <si>
    <t>荔枝田</t>
  </si>
  <si>
    <t>龙回屯</t>
  </si>
  <si>
    <t>陈建秋</t>
  </si>
  <si>
    <t>凤凰龙回</t>
  </si>
  <si>
    <t>户主为陈志坤</t>
  </si>
  <si>
    <t>三篢屯</t>
  </si>
  <si>
    <t>黄新云</t>
  </si>
  <si>
    <t>三篢洞</t>
  </si>
  <si>
    <t>黎华强</t>
  </si>
  <si>
    <t>第四批已获320</t>
  </si>
  <si>
    <t>黎荣好</t>
  </si>
  <si>
    <t>第六批已获800</t>
  </si>
  <si>
    <t>李强</t>
  </si>
  <si>
    <t>螺蛳寨</t>
  </si>
  <si>
    <t>第三批已获1032
已达限额</t>
  </si>
  <si>
    <t>螺蛳寨、村头井</t>
  </si>
  <si>
    <t>4.2亩</t>
  </si>
  <si>
    <t>马安坪</t>
  </si>
  <si>
    <t>李义</t>
  </si>
  <si>
    <t>三篢背</t>
  </si>
  <si>
    <t>第四批已获得1380</t>
  </si>
  <si>
    <t>濮有生</t>
  </si>
  <si>
    <t>铜锣心</t>
  </si>
  <si>
    <t>3.4亩</t>
  </si>
  <si>
    <t>朝桂屯家种</t>
  </si>
  <si>
    <t>王日昌</t>
  </si>
  <si>
    <t>4.8亩</t>
  </si>
  <si>
    <t>凤凰寨</t>
  </si>
  <si>
    <t>杨柄军</t>
  </si>
  <si>
    <t>大四公</t>
  </si>
  <si>
    <t>第一批已获560</t>
  </si>
  <si>
    <t>牛露头</t>
  </si>
  <si>
    <t>韦绍玉</t>
  </si>
  <si>
    <t>新坪镇兴坪社区唐家屯</t>
  </si>
  <si>
    <t>8亩</t>
  </si>
  <si>
    <t>第六批已获1616</t>
  </si>
  <si>
    <t>陈建才</t>
  </si>
  <si>
    <t>龙回</t>
  </si>
  <si>
    <t>王学义</t>
  </si>
  <si>
    <t>门口洞、后背洞</t>
  </si>
  <si>
    <t>三篢洞、沙子田</t>
  </si>
  <si>
    <t>王日来</t>
  </si>
  <si>
    <t>九十坝</t>
  </si>
  <si>
    <t>第三批已获得920元</t>
  </si>
  <si>
    <t>罗运凤</t>
  </si>
  <si>
    <t>三篢</t>
  </si>
  <si>
    <t>3.7亩</t>
  </si>
  <si>
    <t>地狮村</t>
  </si>
  <si>
    <t>小塘岭屯</t>
  </si>
  <si>
    <t>龙继林</t>
  </si>
  <si>
    <t>邓春凤</t>
  </si>
  <si>
    <t>第六批已获1312</t>
  </si>
  <si>
    <t>龙志波</t>
  </si>
  <si>
    <t>第五批已获3840，第六批已获960</t>
  </si>
  <si>
    <t>龙志贵</t>
  </si>
  <si>
    <t>第四批已获240</t>
  </si>
  <si>
    <t>地狮屯</t>
  </si>
  <si>
    <t>黄忠义</t>
  </si>
  <si>
    <t>第一批已获960，第六批已获3344</t>
  </si>
  <si>
    <t>黄凤芝</t>
  </si>
  <si>
    <t>黄福忠</t>
  </si>
  <si>
    <t>第四批已获1200，第六批已获960</t>
  </si>
  <si>
    <t>大长洞屯</t>
  </si>
  <si>
    <t>谭仍养</t>
  </si>
  <si>
    <t>第一批已获得720，第二批已获720，第五批已获400</t>
  </si>
  <si>
    <t>谭本义</t>
  </si>
  <si>
    <t>第一批已获1440元，第四批已获1760，第六批已获1200</t>
  </si>
  <si>
    <t>小长洞屯</t>
  </si>
  <si>
    <t>谭庆芳</t>
  </si>
  <si>
    <t>第一批已获480，第四批已获720，第五批已获640，第六批已获720</t>
  </si>
  <si>
    <t>陆有文</t>
  </si>
  <si>
    <t>第一批已获得720元，第二批已获216元，第四批已获1416，第六批已获1080</t>
  </si>
  <si>
    <t>陆家军</t>
  </si>
  <si>
    <t>第一批已获960，第五批已获3200</t>
  </si>
  <si>
    <t>花篢镇</t>
  </si>
  <si>
    <t>南源村</t>
  </si>
  <si>
    <t>下南源屯</t>
  </si>
  <si>
    <t>莫腾政</t>
  </si>
  <si>
    <t>申请人户主之父莫桂才</t>
  </si>
  <si>
    <t>百香果</t>
  </si>
  <si>
    <t>莫桂荣</t>
  </si>
  <si>
    <t>上南源屯</t>
  </si>
  <si>
    <t>曾翠华</t>
  </si>
  <si>
    <t>第五批已获得奖补480元，总共申报1740元</t>
  </si>
  <si>
    <t>烂草冲屯</t>
  </si>
  <si>
    <t>莫佑兵</t>
  </si>
  <si>
    <t>22羽</t>
  </si>
  <si>
    <t>第五批已获得奖补640元，总共申报904元</t>
  </si>
  <si>
    <t>莫佑能</t>
  </si>
  <si>
    <t>修仁福旺麻厂</t>
  </si>
  <si>
    <t>申请人户主配偶吴芳明</t>
  </si>
  <si>
    <t>周保芳</t>
  </si>
  <si>
    <t>6.6亩</t>
  </si>
  <si>
    <t>倪汉春</t>
  </si>
  <si>
    <t>莫一庙屯</t>
  </si>
  <si>
    <t>周秀娟</t>
  </si>
  <si>
    <t>大定山屯</t>
  </si>
  <si>
    <t>方泰和</t>
  </si>
  <si>
    <t>33羽</t>
  </si>
  <si>
    <t>方泰必</t>
  </si>
  <si>
    <t>15亩</t>
  </si>
  <si>
    <t>杨家冲屯</t>
  </si>
  <si>
    <t>朱文照</t>
  </si>
  <si>
    <t>大安村</t>
  </si>
  <si>
    <t>谢志生</t>
  </si>
  <si>
    <t>第六批已获得奖补840元，总共申报1224元</t>
  </si>
  <si>
    <t>谢世强</t>
  </si>
  <si>
    <t>花篢大同村张家厂屯</t>
  </si>
  <si>
    <t>第六批已获得2400元，总共申报4000元</t>
  </si>
  <si>
    <t>上普陀屯</t>
  </si>
  <si>
    <t>肖星喜</t>
  </si>
  <si>
    <t>35亩</t>
  </si>
  <si>
    <t>已达5000元限额</t>
  </si>
  <si>
    <t>黄素坤</t>
  </si>
  <si>
    <t>村场门口</t>
  </si>
  <si>
    <t>第五批已获得奖补2400元，总共申报4800元</t>
  </si>
  <si>
    <t>申请人户主配偶陈艳琼，持卡人陈艳琼</t>
  </si>
  <si>
    <t>门口田</t>
  </si>
  <si>
    <t>下普陀屯</t>
  </si>
  <si>
    <t>侯林忠</t>
  </si>
  <si>
    <t>龙训松</t>
  </si>
  <si>
    <t>第五批已获得奖补3600元，总共申报5000元</t>
  </si>
  <si>
    <t>龙训桥</t>
  </si>
  <si>
    <t>第五批已获得奖补2640元，总共申报3360元</t>
  </si>
  <si>
    <t>龙翠兰</t>
  </si>
  <si>
    <t>双江镇龙坪村朝阳屯</t>
  </si>
  <si>
    <t>黄成文</t>
  </si>
  <si>
    <t>第六批已获得奖补1640元，总共申报3912元</t>
  </si>
  <si>
    <t>2头</t>
  </si>
  <si>
    <t>龙训球</t>
  </si>
  <si>
    <t>观音山</t>
  </si>
  <si>
    <t>观音山、坡丛</t>
  </si>
  <si>
    <t>花卉苗木-罗汉松</t>
  </si>
  <si>
    <t>龙训俊</t>
  </si>
  <si>
    <t>第六批已获得1920元，总共申报2920元</t>
  </si>
  <si>
    <t>古登坪屯</t>
  </si>
  <si>
    <t>黄香荣</t>
  </si>
  <si>
    <t>陈炳贵</t>
  </si>
  <si>
    <t>力木山屯</t>
  </si>
  <si>
    <t>申请人为户主之子陈加发</t>
  </si>
  <si>
    <t>杨德军</t>
  </si>
  <si>
    <t>第二批已获得561元，总共申报1137元</t>
  </si>
  <si>
    <t>肖元科</t>
  </si>
  <si>
    <t>鹅</t>
  </si>
  <si>
    <t>20羽</t>
  </si>
  <si>
    <t>六桥岭屯</t>
  </si>
  <si>
    <t>杨齐满</t>
  </si>
  <si>
    <t>第二批已获得2448元，总共申报2784元</t>
  </si>
  <si>
    <t>眭秀凤</t>
  </si>
  <si>
    <t>六桥岭</t>
  </si>
  <si>
    <t>杨仁松</t>
  </si>
  <si>
    <t>大安六桥岭屯</t>
  </si>
  <si>
    <t>第三批已获得奖补480元，总共申报960元</t>
  </si>
  <si>
    <t>长冲屯</t>
  </si>
  <si>
    <t>申贵德</t>
  </si>
  <si>
    <t>0.9亩</t>
  </si>
  <si>
    <t>第二批已获得960元，总共申报1776元</t>
  </si>
  <si>
    <t>花篢社区</t>
  </si>
  <si>
    <t>下岭脚屯</t>
  </si>
  <si>
    <t>何桂琼</t>
  </si>
  <si>
    <t>3.6亩</t>
  </si>
  <si>
    <t>花篢屯</t>
  </si>
  <si>
    <t>黄超</t>
  </si>
  <si>
    <t>1.39亩</t>
  </si>
  <si>
    <t>廖隶秀</t>
  </si>
  <si>
    <t>赖翠菊</t>
  </si>
  <si>
    <t>花篢村屯</t>
  </si>
  <si>
    <t>谢存云</t>
  </si>
  <si>
    <t>谢常友</t>
  </si>
  <si>
    <t>第五批已获得奖补640元，总共申报2560元</t>
  </si>
  <si>
    <t>赤岭屯</t>
  </si>
  <si>
    <t>谢仁秀</t>
  </si>
  <si>
    <t>6.3亩</t>
  </si>
  <si>
    <t>陈玉奎</t>
  </si>
  <si>
    <t>巫绍才</t>
  </si>
  <si>
    <t>第五批已获得奖补640元，总共申报3200元</t>
  </si>
  <si>
    <t>黄义连</t>
  </si>
  <si>
    <t>1.9亩</t>
  </si>
  <si>
    <t>蒋宇松</t>
  </si>
  <si>
    <t>第五批已获得奖补614.4元，总共申报2534.4元</t>
  </si>
  <si>
    <t>蒋宇庄</t>
  </si>
  <si>
    <t>蒋联均</t>
  </si>
  <si>
    <t>第五批已获得360元，共申报2760元</t>
  </si>
  <si>
    <t>陈福明</t>
  </si>
  <si>
    <t>9亩</t>
  </si>
  <si>
    <t>黄玲凤</t>
  </si>
  <si>
    <t>许自生</t>
  </si>
  <si>
    <t>陈凤玲</t>
  </si>
  <si>
    <t>陈道金</t>
  </si>
  <si>
    <t>黄振全</t>
  </si>
  <si>
    <t>黄全芝</t>
  </si>
  <si>
    <t>2.3亩</t>
  </si>
  <si>
    <t>第五批已获得奖补320元，总共申报1792元</t>
  </si>
  <si>
    <t>莫明安</t>
  </si>
  <si>
    <t>谢敬才</t>
  </si>
  <si>
    <t>大同村</t>
  </si>
  <si>
    <t>龙吊屯</t>
  </si>
  <si>
    <t>林坤元</t>
  </si>
  <si>
    <t>第三批已获得奖补288元，总共申报2528元</t>
  </si>
  <si>
    <t>林崇国</t>
  </si>
  <si>
    <t>罗家厂屯</t>
  </si>
  <si>
    <t>莫俊英</t>
  </si>
  <si>
    <t>罗家厂屯草鱼田</t>
  </si>
  <si>
    <t>罗家厂屯新庙</t>
  </si>
  <si>
    <t>龙虎屯</t>
  </si>
  <si>
    <t>莫庆忠</t>
  </si>
  <si>
    <t>第四批已获得奖补1920元，总共申报5000元</t>
  </si>
  <si>
    <t>甘棠屯</t>
  </si>
  <si>
    <t>张新友</t>
  </si>
  <si>
    <t>福灵村</t>
  </si>
  <si>
    <t>白滩屯</t>
  </si>
  <si>
    <t>韦修雄</t>
  </si>
  <si>
    <t>韦献雄</t>
  </si>
  <si>
    <t>韦廷雄</t>
  </si>
  <si>
    <t>韦廷明</t>
  </si>
  <si>
    <t>以登屯</t>
  </si>
  <si>
    <t>蒙永友</t>
  </si>
  <si>
    <t>张明珍</t>
  </si>
  <si>
    <t>古福屯</t>
  </si>
  <si>
    <t>蒙天永</t>
  </si>
  <si>
    <t>1.08亩</t>
  </si>
  <si>
    <t>蒙有思</t>
  </si>
  <si>
    <t>第三批已获得奖补3000元，总共申报4248元</t>
  </si>
  <si>
    <t>申请人为户主之子蒙天祥，银行卡持有人蒙天祥</t>
  </si>
  <si>
    <t>相仕村</t>
  </si>
  <si>
    <t>塘莲屯</t>
  </si>
  <si>
    <t>张盛洪</t>
  </si>
  <si>
    <t>孙永华</t>
  </si>
  <si>
    <t>侯家屯</t>
  </si>
  <si>
    <t>红沙岭屯</t>
  </si>
  <si>
    <t>韦慈兰</t>
  </si>
  <si>
    <t>舒家屯</t>
  </si>
  <si>
    <t>舒平方</t>
  </si>
  <si>
    <t>相仕屯</t>
  </si>
  <si>
    <t>陆荣珍</t>
  </si>
  <si>
    <t>相仕坪屯</t>
  </si>
  <si>
    <t>相仕坪</t>
  </si>
  <si>
    <t>李自照</t>
  </si>
  <si>
    <t>李自清</t>
  </si>
  <si>
    <t>李自强</t>
  </si>
  <si>
    <t>牛角屯</t>
  </si>
  <si>
    <t>第六批已获得奖补262.4元，总共申报1030.4元</t>
  </si>
  <si>
    <t>李华生</t>
  </si>
  <si>
    <t>花卉苗木-枳壳</t>
  </si>
  <si>
    <t>侯国赐</t>
  </si>
  <si>
    <t>花卉苗木-积壳</t>
  </si>
  <si>
    <t>江华村</t>
  </si>
  <si>
    <t>甘笋屯</t>
  </si>
  <si>
    <t>巫政喜</t>
  </si>
  <si>
    <t>巫绍飞</t>
  </si>
  <si>
    <t>第六批已获得奖补576元，总共申报1536元</t>
  </si>
  <si>
    <t>候玉杰</t>
  </si>
  <si>
    <t>彭帝光</t>
  </si>
  <si>
    <t>巫自敏</t>
  </si>
  <si>
    <t>第六批已获得奖补704元，总共申报2432元</t>
  </si>
  <si>
    <t>银行卡持有人户主配偶谢全菊</t>
  </si>
  <si>
    <t>罗昌福</t>
  </si>
  <si>
    <t>巫自明</t>
  </si>
  <si>
    <t>古明波</t>
  </si>
  <si>
    <t>第六批已获得奖补1216元，总共申报3136元</t>
  </si>
  <si>
    <t>巫森</t>
  </si>
  <si>
    <t>第六批已获得奖补960元，总共申报3520元</t>
  </si>
  <si>
    <t>彭帝明</t>
  </si>
  <si>
    <t>古明德</t>
  </si>
  <si>
    <t>第六批已获得奖补360元，总共申报1320元</t>
  </si>
  <si>
    <t>巫绍启</t>
  </si>
  <si>
    <t>1.52亩</t>
  </si>
  <si>
    <t>韦应娟</t>
  </si>
  <si>
    <t>巫绍屯</t>
  </si>
  <si>
    <t>巫殷干</t>
  </si>
  <si>
    <t>第五批已获得奖补480元，总共申报1920元</t>
  </si>
  <si>
    <t>古大明</t>
  </si>
  <si>
    <t>第五批已获得奖补320元，总共申报1920元</t>
  </si>
  <si>
    <t>龙度屯</t>
  </si>
  <si>
    <t>周大珣</t>
  </si>
  <si>
    <t>莫良胜</t>
  </si>
  <si>
    <t>冯世武</t>
  </si>
  <si>
    <t>廖勇生</t>
  </si>
  <si>
    <t>第三批2240元</t>
  </si>
  <si>
    <t>周大明</t>
  </si>
  <si>
    <t>冯世生</t>
  </si>
  <si>
    <t>下潘屯</t>
  </si>
  <si>
    <t>莫佩仙</t>
  </si>
  <si>
    <t>第一批已获得奖补1000元，总共申报2152元</t>
  </si>
  <si>
    <t>江昭南</t>
  </si>
  <si>
    <t>莫佩柏</t>
  </si>
  <si>
    <t>莫佩珍</t>
  </si>
  <si>
    <t>岔江屯</t>
  </si>
  <si>
    <t>李荣保</t>
  </si>
  <si>
    <t>第五批已获得奖补384元，总共申报1664元</t>
  </si>
  <si>
    <t>李时衡</t>
  </si>
  <si>
    <t>李昌贵</t>
  </si>
  <si>
    <t>第四批已获得奖补1120元，总共申报2720元</t>
  </si>
  <si>
    <t>大江村</t>
  </si>
  <si>
    <t>岭背屯</t>
  </si>
  <si>
    <t>吴乃义</t>
  </si>
  <si>
    <t>第六批已获得奖补4480元，总共申报5000元</t>
  </si>
  <si>
    <t>吴松林</t>
  </si>
  <si>
    <t>唐德富</t>
  </si>
  <si>
    <t>23羽</t>
  </si>
  <si>
    <t>吴月芝</t>
  </si>
  <si>
    <t>25亩</t>
  </si>
  <si>
    <t>香料-八角</t>
  </si>
  <si>
    <t>冯荣顺</t>
  </si>
  <si>
    <t>第五批已获得奖补736元，共申报1984元</t>
  </si>
  <si>
    <t>建筑厂屯</t>
  </si>
  <si>
    <t>刘立海</t>
  </si>
  <si>
    <t>烂泥冲屯</t>
  </si>
  <si>
    <t>黎兆德</t>
  </si>
  <si>
    <t>阳益光</t>
  </si>
  <si>
    <t>莫凤平</t>
  </si>
  <si>
    <t>杂粮杂豆-高粱</t>
  </si>
  <si>
    <t>大江屯</t>
  </si>
  <si>
    <t>林伦周</t>
  </si>
  <si>
    <t>陆明乾</t>
  </si>
  <si>
    <t>何善勇</t>
  </si>
  <si>
    <t>银行卡持有人户主配偶郭翠兰</t>
  </si>
  <si>
    <t>黎贵兵</t>
  </si>
  <si>
    <t>申请人户主之父黎宇富，银行卡持有人黎宇富</t>
  </si>
  <si>
    <t>笔架山屯</t>
  </si>
  <si>
    <t>莫邦会</t>
  </si>
  <si>
    <t>澳洲坚果</t>
  </si>
  <si>
    <t>大碑屯</t>
  </si>
  <si>
    <t>李希能</t>
  </si>
  <si>
    <t>11亩</t>
  </si>
  <si>
    <t>黎干喜</t>
  </si>
  <si>
    <t>第四批已获得960元，共申报1920元</t>
  </si>
  <si>
    <t>刘克彪</t>
  </si>
  <si>
    <t>25羽</t>
  </si>
  <si>
    <t>张玖福</t>
  </si>
  <si>
    <t>第一批已获得奖补3600，第二批已获得奖补960总共申报5000元</t>
  </si>
  <si>
    <t>张玖裕</t>
  </si>
  <si>
    <t>第四批已获得960元，总共申报3520元</t>
  </si>
  <si>
    <t>申请人为户主配偶李达芳，银行卡持有人李达芳</t>
  </si>
  <si>
    <t>凤联村</t>
  </si>
  <si>
    <t>莫荣佩</t>
  </si>
  <si>
    <t>40羽</t>
  </si>
  <si>
    <t>莫祖旺</t>
  </si>
  <si>
    <t>8.5亩</t>
  </si>
  <si>
    <t>莫荣存</t>
  </si>
  <si>
    <t>莫荣都</t>
  </si>
  <si>
    <t>莫玉强</t>
  </si>
  <si>
    <t>莫良财</t>
  </si>
  <si>
    <t>莫荣周</t>
  </si>
  <si>
    <t>第六批已获得960元，总共申报2720元</t>
  </si>
  <si>
    <t>莫贵强</t>
  </si>
  <si>
    <t>头坝屯</t>
  </si>
  <si>
    <t>廖才喜</t>
  </si>
  <si>
    <t>第五批已获得960元，总共申报4320元</t>
  </si>
  <si>
    <t>土凤屯</t>
  </si>
  <si>
    <t>卢文坤</t>
  </si>
  <si>
    <t>凤联村土凤屯</t>
  </si>
  <si>
    <t>莫自秀</t>
  </si>
  <si>
    <t>第六批已获得1230元，总共申报2670元</t>
  </si>
  <si>
    <t>申请人为户主之女莫荣纯</t>
  </si>
  <si>
    <t>刘伦刚</t>
  </si>
  <si>
    <t>第六批已获得奖补1608元，总共申报3528元</t>
  </si>
  <si>
    <t>廖务廷</t>
  </si>
  <si>
    <t>卢文欣</t>
  </si>
  <si>
    <t>第五批已获得480元，总共申报2760元</t>
  </si>
  <si>
    <t>黄锦全</t>
  </si>
  <si>
    <t>卢应全</t>
  </si>
  <si>
    <t>卢应堂</t>
  </si>
  <si>
    <t>土凤、（牛角）</t>
  </si>
  <si>
    <t>卢文吉</t>
  </si>
  <si>
    <t>陈家屯</t>
  </si>
  <si>
    <t>陈翠香</t>
  </si>
  <si>
    <t>陈家屯门口洞</t>
  </si>
  <si>
    <t>第一批获得900元，第五批获得552元合计：1452元，总共申报2892元</t>
  </si>
  <si>
    <t>陈庆球</t>
  </si>
  <si>
    <t>凤凰坪屯</t>
  </si>
  <si>
    <t>廖务龙</t>
  </si>
  <si>
    <t>第四批已获得640元，总共申报5000元</t>
  </si>
  <si>
    <t>26羽</t>
  </si>
  <si>
    <t>乌石屯</t>
  </si>
  <si>
    <t>莫佑云</t>
  </si>
  <si>
    <t>莫佑全</t>
  </si>
  <si>
    <t>大塘镇</t>
  </si>
  <si>
    <t>苏结村</t>
  </si>
  <si>
    <t>苏结屯</t>
  </si>
  <si>
    <t>潘乃成</t>
  </si>
  <si>
    <t>32羽</t>
  </si>
  <si>
    <t>廖新昌</t>
  </si>
  <si>
    <t>老里冲屯</t>
  </si>
  <si>
    <t>袁友元</t>
  </si>
  <si>
    <t>六秀屯</t>
  </si>
  <si>
    <t>余建新</t>
  </si>
  <si>
    <t>27亩</t>
  </si>
  <si>
    <t>高岸村</t>
  </si>
  <si>
    <t>鸟力坳屯</t>
  </si>
  <si>
    <t>蒋九松</t>
  </si>
  <si>
    <t>肖家屯</t>
  </si>
  <si>
    <t>盘祥忠</t>
  </si>
  <si>
    <t>黄皮果</t>
  </si>
  <si>
    <t>曹家屯</t>
  </si>
  <si>
    <t>陈运芳</t>
  </si>
  <si>
    <t>36羽</t>
  </si>
  <si>
    <t>巫丙龙</t>
  </si>
  <si>
    <t>0.3亩</t>
  </si>
  <si>
    <t>狮子岭屯</t>
  </si>
  <si>
    <t>王秀德</t>
  </si>
  <si>
    <t>桃子</t>
  </si>
  <si>
    <t>兰洞村</t>
  </si>
  <si>
    <t>田家屯</t>
  </si>
  <si>
    <t>石茂祥</t>
  </si>
  <si>
    <t>庙瓦屯</t>
  </si>
  <si>
    <t>马玉章</t>
  </si>
  <si>
    <t>大兰洞屯</t>
  </si>
  <si>
    <t>莫福耀</t>
  </si>
  <si>
    <t>梁山屯</t>
  </si>
  <si>
    <t>罗茂林</t>
  </si>
  <si>
    <t>小兰洞屯</t>
  </si>
  <si>
    <t>莫福文</t>
  </si>
  <si>
    <t>赖家屯</t>
  </si>
  <si>
    <t>赖愈石</t>
  </si>
  <si>
    <t>白字会</t>
  </si>
  <si>
    <t>31羽</t>
  </si>
  <si>
    <t>35羽</t>
  </si>
  <si>
    <t>韦付乾</t>
  </si>
  <si>
    <t>罗常德</t>
  </si>
  <si>
    <t>林尚安</t>
  </si>
  <si>
    <t>西隆村</t>
  </si>
  <si>
    <t>安寨屯</t>
  </si>
  <si>
    <t>覃代松</t>
  </si>
  <si>
    <t>蒙天义</t>
  </si>
  <si>
    <t>西牛大村屯</t>
  </si>
  <si>
    <t>宋元福</t>
  </si>
  <si>
    <t>沃柑</t>
  </si>
  <si>
    <t>纳碟屯</t>
  </si>
  <si>
    <t>钟正培</t>
  </si>
  <si>
    <t>2.56亩</t>
  </si>
  <si>
    <t>蒙培德</t>
  </si>
  <si>
    <t>3.8亩</t>
  </si>
  <si>
    <t>古屯村</t>
  </si>
  <si>
    <t>新古家屯</t>
  </si>
  <si>
    <t>古好文</t>
  </si>
  <si>
    <t>70羽</t>
  </si>
  <si>
    <t>屯村屯</t>
  </si>
  <si>
    <t>韦贤珍</t>
  </si>
  <si>
    <t>45羽</t>
  </si>
  <si>
    <t>孙火荣</t>
  </si>
  <si>
    <t>小莫屯</t>
  </si>
  <si>
    <t>莫有初</t>
  </si>
  <si>
    <t>7.21亩</t>
  </si>
  <si>
    <t>绥福村</t>
  </si>
  <si>
    <t>徐洞屯</t>
  </si>
  <si>
    <t>蒙金玉</t>
  </si>
  <si>
    <t>云村坝屯</t>
  </si>
  <si>
    <t>蔡贵明</t>
  </si>
  <si>
    <t>65羽</t>
  </si>
  <si>
    <t>豆腐屯</t>
  </si>
  <si>
    <t>梁盛业</t>
  </si>
  <si>
    <t>蔡传学</t>
  </si>
  <si>
    <t>大勃村屯</t>
  </si>
  <si>
    <t>韦杨志</t>
  </si>
  <si>
    <t>茄子</t>
  </si>
  <si>
    <t>苦瓜</t>
  </si>
  <si>
    <t>覃新发</t>
  </si>
  <si>
    <t>潘培现</t>
  </si>
  <si>
    <t>3.3亩</t>
  </si>
  <si>
    <t>潘荣超</t>
  </si>
  <si>
    <t>韦宋尧</t>
  </si>
  <si>
    <t>莫运秀</t>
  </si>
  <si>
    <t>庆华村</t>
  </si>
  <si>
    <t>欧家屯</t>
  </si>
  <si>
    <t>欧阳盛华</t>
  </si>
  <si>
    <t>曾祥武</t>
  </si>
  <si>
    <t>富德村</t>
  </si>
  <si>
    <t>富伦屯</t>
  </si>
  <si>
    <t>韦诗良</t>
  </si>
  <si>
    <t>大塘社区</t>
  </si>
  <si>
    <t>小勃村屯</t>
  </si>
  <si>
    <t>廖承富</t>
  </si>
  <si>
    <t>大莫村</t>
  </si>
  <si>
    <t>黑云屯</t>
  </si>
  <si>
    <t>陈石安</t>
  </si>
  <si>
    <t>大莫屯</t>
  </si>
  <si>
    <t>周开永</t>
  </si>
  <si>
    <t>韦素娟</t>
  </si>
  <si>
    <t>盘村村</t>
  </si>
  <si>
    <t>牛福屯</t>
  </si>
  <si>
    <t>陈余光</t>
  </si>
  <si>
    <t>徐排屯</t>
  </si>
  <si>
    <t>李忠谋</t>
  </si>
  <si>
    <t>豇豆</t>
  </si>
  <si>
    <t>韭菜</t>
  </si>
  <si>
    <t>蒲芦瑶族乡</t>
  </si>
  <si>
    <t>甲板</t>
  </si>
  <si>
    <t>矮岭新村屯</t>
  </si>
  <si>
    <t>黄通宝</t>
  </si>
  <si>
    <t>砂糖橘</t>
  </si>
  <si>
    <t>上甲板</t>
  </si>
  <si>
    <t>莫庆章</t>
  </si>
  <si>
    <t>第一批3920</t>
  </si>
  <si>
    <t>万福</t>
  </si>
  <si>
    <t>黄泥路</t>
  </si>
  <si>
    <t>庞付现</t>
  </si>
  <si>
    <t>黄泥路屯</t>
  </si>
  <si>
    <t>第三批400元</t>
  </si>
  <si>
    <t>黄秀芳</t>
  </si>
  <si>
    <t>脱贫户2017年</t>
  </si>
  <si>
    <t>第三批960元</t>
  </si>
  <si>
    <t>冯春能</t>
  </si>
  <si>
    <t>黄金飞</t>
  </si>
  <si>
    <t>脱贫户2016年</t>
  </si>
  <si>
    <t>第三批320元</t>
  </si>
  <si>
    <t>赵金生</t>
  </si>
  <si>
    <t>脱贫户2015年</t>
  </si>
  <si>
    <t>第三批240元</t>
  </si>
  <si>
    <t>赵有针</t>
  </si>
  <si>
    <t>脱贫户2019年</t>
  </si>
  <si>
    <t>黄元海</t>
  </si>
  <si>
    <t>庞付英</t>
  </si>
  <si>
    <t>第三批800元</t>
  </si>
  <si>
    <t>黄金富</t>
  </si>
  <si>
    <t>脱贫户2014年</t>
  </si>
  <si>
    <t>第三批480元</t>
  </si>
  <si>
    <t>黄金勇</t>
  </si>
  <si>
    <t>茶叶</t>
  </si>
  <si>
    <t>赵有福</t>
  </si>
  <si>
    <t>周田屯</t>
  </si>
  <si>
    <t>曾庆刚</t>
  </si>
  <si>
    <t>第三批1640元</t>
  </si>
  <si>
    <t>塘村屯</t>
  </si>
  <si>
    <t>张喜玲</t>
  </si>
  <si>
    <t>万全小江屯</t>
  </si>
  <si>
    <t>30亩</t>
  </si>
  <si>
    <t>芦家屯</t>
  </si>
  <si>
    <t>余先明</t>
  </si>
  <si>
    <t>六蒙屯</t>
  </si>
  <si>
    <t>冯成明</t>
  </si>
  <si>
    <t>棉花冲</t>
  </si>
  <si>
    <t>第三批奖补480</t>
  </si>
  <si>
    <t>黄元亮</t>
  </si>
  <si>
    <t>庞付飞</t>
  </si>
  <si>
    <t>户主冯文兴</t>
  </si>
  <si>
    <t>福文</t>
  </si>
  <si>
    <t>六坳屯</t>
  </si>
  <si>
    <t>罗祥玉</t>
  </si>
  <si>
    <t>福文村六坳屯</t>
  </si>
  <si>
    <t>第一批和第二批共计843元</t>
  </si>
  <si>
    <t>罗方然</t>
  </si>
  <si>
    <t>杂粮杂豆类-黄豆</t>
  </si>
  <si>
    <t>第三批奖补512</t>
  </si>
  <si>
    <t>蒲扇岭屯</t>
  </si>
  <si>
    <t>李世达</t>
  </si>
  <si>
    <t>福文村蒲扇岭屯</t>
  </si>
  <si>
    <t>2只</t>
  </si>
  <si>
    <t>第二批200元</t>
  </si>
  <si>
    <t>小龙引屯</t>
  </si>
  <si>
    <t>陆大成</t>
  </si>
  <si>
    <t>福文村小龙引屯</t>
  </si>
  <si>
    <t>第三批奖补3680</t>
  </si>
  <si>
    <t>龙窝屯</t>
  </si>
  <si>
    <t>林少雄</t>
  </si>
  <si>
    <t>福文村龙窝屯</t>
  </si>
  <si>
    <t>第二批600元</t>
  </si>
  <si>
    <t>黎村</t>
  </si>
  <si>
    <t>大閧屯</t>
  </si>
  <si>
    <t>阳进杰</t>
  </si>
  <si>
    <t>第三批奖补320</t>
  </si>
  <si>
    <t>木薯</t>
  </si>
  <si>
    <t>下黎村屯</t>
  </si>
  <si>
    <t>黎科文</t>
  </si>
  <si>
    <t>第三批奖补240</t>
  </si>
  <si>
    <t>覃乃强</t>
  </si>
  <si>
    <t>老塘村</t>
  </si>
  <si>
    <t>第三批奖补600</t>
  </si>
  <si>
    <t>桥乐</t>
  </si>
  <si>
    <t>寨蒙</t>
  </si>
  <si>
    <t>陆先明</t>
  </si>
  <si>
    <t>第四批奖补1296</t>
  </si>
  <si>
    <t>陆泽凡</t>
  </si>
  <si>
    <t>第四批奖补736</t>
  </si>
  <si>
    <t>户主黎家斌</t>
  </si>
  <si>
    <t>三色</t>
  </si>
  <si>
    <t>陆祥顺</t>
  </si>
  <si>
    <t>荷兰豆</t>
  </si>
  <si>
    <t>门口大田</t>
  </si>
  <si>
    <t>第四批奖补1856</t>
  </si>
  <si>
    <t>户主陆克书</t>
  </si>
  <si>
    <t>水路沟</t>
  </si>
  <si>
    <t>社区</t>
  </si>
  <si>
    <t>孟书干</t>
  </si>
  <si>
    <t>羊厄屯</t>
  </si>
  <si>
    <t>15头</t>
  </si>
  <si>
    <t>新田屯</t>
  </si>
  <si>
    <t>唐莲忠</t>
  </si>
  <si>
    <t>一卡通账户为儿子唐定均</t>
  </si>
  <si>
    <t>板共屯</t>
  </si>
  <si>
    <t>李文生</t>
  </si>
  <si>
    <t>修仁沟根</t>
  </si>
  <si>
    <t>纳磨朝</t>
  </si>
  <si>
    <t>赵有碌</t>
  </si>
  <si>
    <t>蒲芦街</t>
  </si>
  <si>
    <t>覃元军</t>
  </si>
  <si>
    <t>邱家屯</t>
  </si>
  <si>
    <t>李书和</t>
  </si>
  <si>
    <t>荔城南雄</t>
  </si>
  <si>
    <t>第四批奖补1600</t>
  </si>
  <si>
    <t>莫维相</t>
  </si>
  <si>
    <t>白崖山屯</t>
  </si>
  <si>
    <t>彭庆福</t>
  </si>
  <si>
    <t>稻谷</t>
  </si>
  <si>
    <t>第四批奖补244.8</t>
  </si>
  <si>
    <t>袁泉</t>
  </si>
  <si>
    <t>六步冲</t>
  </si>
  <si>
    <t>木根屯</t>
  </si>
  <si>
    <t>李良祯</t>
  </si>
  <si>
    <t>脱贫户2018</t>
  </si>
  <si>
    <t>周序尧</t>
  </si>
  <si>
    <t>龙田村</t>
  </si>
  <si>
    <t>第二批已申请600元，合计4600元</t>
  </si>
</sst>
</file>

<file path=xl/styles.xml><?xml version="1.0" encoding="utf-8"?>
<styleSheet xmlns="http://schemas.openxmlformats.org/spreadsheetml/2006/main" xmlns:xr9="http://schemas.microsoft.com/office/spreadsheetml/2016/revision9">
  <numFmts count="10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);[Red]\(0\)"/>
    <numFmt numFmtId="177" formatCode="0.0_);[Red]\(0.0\)"/>
    <numFmt numFmtId="178" formatCode="0_ "/>
    <numFmt numFmtId="179" formatCode="0.00_);[Red]\(0.00\)"/>
    <numFmt numFmtId="180" formatCode="0.0_ "/>
    <numFmt numFmtId="181" formatCode="000000"/>
  </numFmts>
  <fonts count="51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2"/>
      <color theme="1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2"/>
      <name val="宋体"/>
      <charset val="134"/>
    </font>
    <font>
      <sz val="12"/>
      <color rgb="FF000000"/>
      <name val="宋体"/>
      <charset val="134"/>
    </font>
    <font>
      <sz val="12"/>
      <name val="宋体"/>
      <charset val="134"/>
      <scheme val="minor"/>
    </font>
    <font>
      <sz val="12"/>
      <color rgb="FFFF0000"/>
      <name val="宋体"/>
      <charset val="134"/>
      <scheme val="minor"/>
    </font>
    <font>
      <sz val="12"/>
      <name val="仿宋_GB2312"/>
      <charset val="134"/>
    </font>
    <font>
      <sz val="12"/>
      <color rgb="FFFF0000"/>
      <name val="仿宋_GB2312"/>
      <charset val="134"/>
    </font>
    <font>
      <sz val="12"/>
      <color theme="1"/>
      <name val="仿宋_GB2312"/>
      <charset val="134"/>
    </font>
    <font>
      <sz val="12"/>
      <color rgb="FF000000"/>
      <name val="仿宋_GB2312"/>
      <charset val="134"/>
    </font>
    <font>
      <sz val="12"/>
      <color theme="1"/>
      <name val="宋体"/>
      <charset val="134"/>
    </font>
    <font>
      <sz val="12"/>
      <color theme="1"/>
      <name val="Times New Roman"/>
      <charset val="134"/>
    </font>
    <font>
      <sz val="12"/>
      <color rgb="FFFF0000"/>
      <name val="宋体"/>
      <charset val="134"/>
    </font>
    <font>
      <sz val="12"/>
      <color theme="1"/>
      <name val="宋体"/>
      <charset val="134"/>
      <scheme val="major"/>
    </font>
    <font>
      <sz val="12"/>
      <color rgb="FF444444"/>
      <name val="宋体"/>
      <charset val="134"/>
    </font>
    <font>
      <sz val="12"/>
      <color rgb="FF000000"/>
      <name val="宋体"/>
      <charset val="134"/>
      <scheme val="minor"/>
    </font>
    <font>
      <sz val="12"/>
      <color indexed="8"/>
      <name val="宋体"/>
      <charset val="134"/>
    </font>
    <font>
      <sz val="18"/>
      <color rgb="FF000000"/>
      <name val="黑体"/>
      <charset val="134"/>
    </font>
    <font>
      <sz val="10"/>
      <color theme="1"/>
      <name val="宋体"/>
      <charset val="134"/>
      <scheme val="minor"/>
    </font>
    <font>
      <b/>
      <sz val="22"/>
      <color rgb="FF000000"/>
      <name val="宋体"/>
      <charset val="134"/>
    </font>
    <font>
      <sz val="15"/>
      <color rgb="FF000000"/>
      <name val="宋体"/>
      <charset val="134"/>
    </font>
    <font>
      <sz val="10"/>
      <color rgb="FF000000"/>
      <name val="宋体"/>
      <charset val="134"/>
    </font>
    <font>
      <sz val="10"/>
      <color theme="1"/>
      <name val="宋体"/>
      <charset val="134"/>
    </font>
    <font>
      <sz val="11"/>
      <name val="宋体"/>
      <charset val="134"/>
    </font>
    <font>
      <b/>
      <sz val="12"/>
      <name val="宋体"/>
      <charset val="134"/>
    </font>
    <font>
      <b/>
      <sz val="12"/>
      <color theme="1"/>
      <name val="宋体"/>
      <charset val="134"/>
    </font>
    <font>
      <b/>
      <sz val="12"/>
      <color rgb="FF00000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u/>
      <sz val="15"/>
      <color rgb="FF000000"/>
      <name val="宋体"/>
      <charset val="134"/>
    </font>
    <font>
      <b/>
      <sz val="9"/>
      <name val="宋体"/>
      <charset val="134"/>
    </font>
    <font>
      <sz val="9"/>
      <name val="宋体"/>
      <charset val="134"/>
    </font>
  </fonts>
  <fills count="3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0" fillId="4" borderId="10" applyNumberFormat="0" applyFont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0" borderId="11" applyNumberFormat="0" applyFill="0" applyAlignment="0" applyProtection="0">
      <alignment vertical="center"/>
    </xf>
    <xf numFmtId="0" fontId="35" fillId="0" borderId="11" applyNumberFormat="0" applyFill="0" applyAlignment="0" applyProtection="0">
      <alignment vertical="center"/>
    </xf>
    <xf numFmtId="0" fontId="36" fillId="0" borderId="12" applyNumberFormat="0" applyFill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5" borderId="13" applyNumberFormat="0" applyAlignment="0" applyProtection="0">
      <alignment vertical="center"/>
    </xf>
    <xf numFmtId="0" fontId="38" fillId="6" borderId="14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40" fillId="7" borderId="15" applyNumberFormat="0" applyAlignment="0" applyProtection="0">
      <alignment vertical="center"/>
    </xf>
    <xf numFmtId="0" fontId="41" fillId="0" borderId="16" applyNumberFormat="0" applyFill="0" applyAlignment="0" applyProtection="0">
      <alignment vertical="center"/>
    </xf>
    <xf numFmtId="0" fontId="42" fillId="0" borderId="17" applyNumberFormat="0" applyFill="0" applyAlignment="0" applyProtection="0">
      <alignment vertical="center"/>
    </xf>
    <xf numFmtId="0" fontId="43" fillId="8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6" fillId="11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6" fillId="14" borderId="0" applyNumberFormat="0" applyBorder="0" applyAlignment="0" applyProtection="0">
      <alignment vertical="center"/>
    </xf>
    <xf numFmtId="0" fontId="46" fillId="15" borderId="0" applyNumberFormat="0" applyBorder="0" applyAlignment="0" applyProtection="0">
      <alignment vertical="center"/>
    </xf>
    <xf numFmtId="0" fontId="47" fillId="16" borderId="0" applyNumberFormat="0" applyBorder="0" applyAlignment="0" applyProtection="0">
      <alignment vertical="center"/>
    </xf>
    <xf numFmtId="0" fontId="47" fillId="17" borderId="0" applyNumberFormat="0" applyBorder="0" applyAlignment="0" applyProtection="0">
      <alignment vertical="center"/>
    </xf>
    <xf numFmtId="0" fontId="46" fillId="18" borderId="0" applyNumberFormat="0" applyBorder="0" applyAlignment="0" applyProtection="0">
      <alignment vertical="center"/>
    </xf>
    <xf numFmtId="0" fontId="46" fillId="19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6" fillId="22" borderId="0" applyNumberFormat="0" applyBorder="0" applyAlignment="0" applyProtection="0">
      <alignment vertical="center"/>
    </xf>
    <xf numFmtId="0" fontId="46" fillId="23" borderId="0" applyNumberFormat="0" applyBorder="0" applyAlignment="0" applyProtection="0">
      <alignment vertical="center"/>
    </xf>
    <xf numFmtId="0" fontId="47" fillId="24" borderId="0" applyNumberFormat="0" applyBorder="0" applyAlignment="0" applyProtection="0">
      <alignment vertical="center"/>
    </xf>
    <xf numFmtId="0" fontId="47" fillId="25" borderId="0" applyNumberFormat="0" applyBorder="0" applyAlignment="0" applyProtection="0">
      <alignment vertical="center"/>
    </xf>
    <xf numFmtId="0" fontId="46" fillId="26" borderId="0" applyNumberFormat="0" applyBorder="0" applyAlignment="0" applyProtection="0">
      <alignment vertical="center"/>
    </xf>
    <xf numFmtId="0" fontId="46" fillId="27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9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1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3" borderId="0" applyNumberFormat="0" applyBorder="0" applyAlignment="0" applyProtection="0">
      <alignment vertical="center"/>
    </xf>
    <xf numFmtId="0" fontId="46" fillId="34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169">
    <xf numFmtId="0" fontId="0" fillId="0" borderId="0" xfId="0">
      <alignment vertical="center"/>
    </xf>
    <xf numFmtId="49" fontId="1" fillId="0" borderId="1" xfId="0" applyNumberFormat="1" applyFont="1" applyFill="1" applyBorder="1" applyAlignment="1">
      <alignment horizontal="center" vertical="center" wrapText="1"/>
    </xf>
    <xf numFmtId="49" fontId="1" fillId="0" borderId="2" xfId="0" applyNumberFormat="1" applyFont="1" applyFill="1" applyBorder="1" applyAlignment="1">
      <alignment horizontal="center" vertical="center" wrapText="1"/>
    </xf>
    <xf numFmtId="49" fontId="1" fillId="0" borderId="3" xfId="0" applyNumberFormat="1" applyFont="1" applyFill="1" applyBorder="1" applyAlignment="1">
      <alignment horizontal="center" vertical="center" wrapText="1"/>
    </xf>
    <xf numFmtId="49" fontId="1" fillId="0" borderId="4" xfId="0" applyNumberFormat="1" applyFont="1" applyFill="1" applyBorder="1" applyAlignment="1">
      <alignment horizontal="center" vertical="center" wrapText="1"/>
    </xf>
    <xf numFmtId="176" fontId="2" fillId="0" borderId="1" xfId="0" applyNumberFormat="1" applyFont="1" applyBorder="1" applyAlignment="1">
      <alignment horizontal="center" vertical="center" wrapText="1"/>
    </xf>
    <xf numFmtId="176" fontId="2" fillId="2" borderId="1" xfId="0" applyNumberFormat="1" applyFont="1" applyFill="1" applyBorder="1" applyAlignment="1">
      <alignment horizontal="center" vertical="center" wrapText="1"/>
    </xf>
    <xf numFmtId="49" fontId="3" fillId="0" borderId="4" xfId="0" applyNumberFormat="1" applyFont="1" applyFill="1" applyBorder="1" applyAlignment="1">
      <alignment horizontal="center" vertical="center" wrapText="1"/>
    </xf>
    <xf numFmtId="177" fontId="2" fillId="0" borderId="1" xfId="0" applyNumberFormat="1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49" fontId="0" fillId="0" borderId="2" xfId="0" applyNumberFormat="1" applyFont="1" applyFill="1" applyBorder="1" applyAlignment="1">
      <alignment horizontal="center" vertical="center" wrapText="1"/>
    </xf>
    <xf numFmtId="49" fontId="0" fillId="0" borderId="4" xfId="0" applyNumberFormat="1" applyFont="1" applyFill="1" applyBorder="1" applyAlignment="1">
      <alignment horizontal="center" vertical="center" wrapText="1"/>
    </xf>
    <xf numFmtId="49" fontId="0" fillId="0" borderId="3" xfId="0" applyNumberFormat="1" applyFont="1" applyFill="1" applyBorder="1" applyAlignment="1">
      <alignment horizontal="center" vertical="center" wrapText="1"/>
    </xf>
    <xf numFmtId="49" fontId="0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 wrapText="1"/>
    </xf>
    <xf numFmtId="49" fontId="6" fillId="0" borderId="1" xfId="0" applyNumberFormat="1" applyFont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center" vertical="center" wrapText="1"/>
    </xf>
    <xf numFmtId="49" fontId="2" fillId="0" borderId="1" xfId="0" applyNumberFormat="1" applyFont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/>
    </xf>
    <xf numFmtId="0" fontId="13" fillId="0" borderId="1" xfId="0" applyFont="1" applyFill="1" applyBorder="1" applyAlignment="1">
      <alignment horizontal="center" vertical="center"/>
    </xf>
    <xf numFmtId="0" fontId="6" fillId="0" borderId="1" xfId="0" applyNumberFormat="1" applyFont="1" applyFill="1" applyBorder="1" applyAlignment="1">
      <alignment horizontal="center" vertical="center"/>
    </xf>
    <xf numFmtId="49" fontId="6" fillId="0" borderId="1" xfId="0" applyNumberFormat="1" applyFont="1" applyFill="1" applyBorder="1" applyAlignment="1">
      <alignment horizontal="center" vertical="center"/>
    </xf>
    <xf numFmtId="178" fontId="6" fillId="0" borderId="1" xfId="0" applyNumberFormat="1" applyFont="1" applyFill="1" applyBorder="1" applyAlignment="1">
      <alignment horizontal="center" vertical="center"/>
    </xf>
    <xf numFmtId="0" fontId="6" fillId="0" borderId="1" xfId="0" applyNumberFormat="1" applyFont="1" applyFill="1" applyBorder="1" applyAlignment="1">
      <alignment horizontal="center" vertical="center" wrapText="1"/>
    </xf>
    <xf numFmtId="0" fontId="7" fillId="2" borderId="1" xfId="0" applyNumberFormat="1" applyFont="1" applyFill="1" applyBorder="1" applyAlignment="1">
      <alignment horizontal="center" vertical="center"/>
    </xf>
    <xf numFmtId="49" fontId="7" fillId="2" borderId="1" xfId="0" applyNumberFormat="1" applyFont="1" applyFill="1" applyBorder="1" applyAlignment="1">
      <alignment horizontal="center" vertical="center"/>
    </xf>
    <xf numFmtId="178" fontId="2" fillId="0" borderId="1" xfId="0" applyNumberFormat="1" applyFont="1" applyFill="1" applyBorder="1" applyAlignment="1">
      <alignment horizontal="center" vertical="center"/>
    </xf>
    <xf numFmtId="0" fontId="2" fillId="0" borderId="1" xfId="0" applyNumberFormat="1" applyFont="1" applyFill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0" fontId="14" fillId="2" borderId="1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4" fillId="2" borderId="1" xfId="0" applyFont="1" applyFill="1" applyBorder="1" applyAlignment="1">
      <alignment horizontal="center" vertical="center"/>
    </xf>
    <xf numFmtId="0" fontId="12" fillId="3" borderId="1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15" fillId="0" borderId="1" xfId="0" applyFont="1" applyBorder="1" applyAlignment="1">
      <alignment horizontal="center" vertical="center" wrapText="1"/>
    </xf>
    <xf numFmtId="0" fontId="15" fillId="3" borderId="1" xfId="0" applyFont="1" applyFill="1" applyBorder="1" applyAlignment="1">
      <alignment horizontal="center" vertical="center" wrapText="1"/>
    </xf>
    <xf numFmtId="0" fontId="15" fillId="0" borderId="1" xfId="0" applyFont="1" applyFill="1" applyBorder="1" applyAlignment="1">
      <alignment horizontal="center" vertical="center" wrapText="1"/>
    </xf>
    <xf numFmtId="0" fontId="12" fillId="3" borderId="1" xfId="0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 shrinkToFit="1"/>
    </xf>
    <xf numFmtId="0" fontId="14" fillId="0" borderId="1" xfId="0" applyFont="1" applyBorder="1" applyAlignment="1">
      <alignment horizontal="center" vertical="center" wrapText="1" shrinkToFit="1"/>
    </xf>
    <xf numFmtId="0" fontId="12" fillId="0" borderId="1" xfId="0" applyFont="1" applyFill="1" applyBorder="1" applyAlignment="1">
      <alignment horizontal="center" vertical="center" wrapText="1" shrinkToFit="1"/>
    </xf>
    <xf numFmtId="0" fontId="12" fillId="0" borderId="1" xfId="0" applyFont="1" applyBorder="1" applyAlignment="1">
      <alignment horizontal="center" vertical="center" shrinkToFit="1"/>
    </xf>
    <xf numFmtId="0" fontId="14" fillId="0" borderId="1" xfId="0" applyFont="1" applyBorder="1" applyAlignment="1">
      <alignment horizontal="center" vertical="center" shrinkToFit="1"/>
    </xf>
    <xf numFmtId="0" fontId="14" fillId="0" borderId="1" xfId="0" applyFont="1" applyFill="1" applyBorder="1" applyAlignment="1">
      <alignment horizontal="center" vertical="center" wrapText="1"/>
    </xf>
    <xf numFmtId="0" fontId="5" fillId="3" borderId="1" xfId="0" applyFont="1" applyFill="1" applyBorder="1" applyAlignment="1">
      <alignment horizontal="center" vertical="center" wrapText="1"/>
    </xf>
    <xf numFmtId="0" fontId="2" fillId="3" borderId="1" xfId="0" applyNumberFormat="1" applyFont="1" applyFill="1" applyBorder="1" applyAlignment="1">
      <alignment horizontal="center" vertical="center" wrapText="1"/>
    </xf>
    <xf numFmtId="49" fontId="2" fillId="3" borderId="1" xfId="0" applyNumberFormat="1" applyFont="1" applyFill="1" applyBorder="1" applyAlignment="1">
      <alignment horizontal="center" vertical="center" wrapText="1"/>
    </xf>
    <xf numFmtId="0" fontId="7" fillId="3" borderId="1" xfId="0" applyFont="1" applyFill="1" applyBorder="1" applyAlignment="1">
      <alignment horizontal="center" vertical="center" wrapText="1"/>
    </xf>
    <xf numFmtId="0" fontId="16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17" fillId="0" borderId="1" xfId="0" applyFont="1" applyBorder="1" applyAlignment="1">
      <alignment horizontal="center" vertical="center" wrapText="1"/>
    </xf>
    <xf numFmtId="0" fontId="18" fillId="0" borderId="1" xfId="0" applyFont="1" applyFill="1" applyBorder="1" applyAlignment="1">
      <alignment horizontal="center" vertical="center" wrapText="1"/>
    </xf>
    <xf numFmtId="0" fontId="19" fillId="0" borderId="0" xfId="0" applyFont="1" applyFill="1" applyAlignment="1">
      <alignment horizontal="center" vertical="center" wrapText="1"/>
    </xf>
    <xf numFmtId="0" fontId="19" fillId="0" borderId="0" xfId="0" applyFont="1" applyFill="1" applyAlignment="1">
      <alignment horizontal="left" vertical="center" wrapText="1"/>
    </xf>
    <xf numFmtId="0" fontId="0" fillId="0" borderId="0" xfId="0" applyFont="1" applyFill="1" applyAlignment="1">
      <alignment vertical="center" wrapText="1"/>
    </xf>
    <xf numFmtId="0" fontId="20" fillId="0" borderId="0" xfId="0" applyFont="1" applyFill="1" applyAlignment="1">
      <alignment vertical="center" wrapText="1"/>
    </xf>
    <xf numFmtId="0" fontId="21" fillId="0" borderId="0" xfId="0" applyFont="1" applyFill="1" applyAlignment="1">
      <alignment horizontal="center" vertical="center" wrapText="1"/>
    </xf>
    <xf numFmtId="0" fontId="22" fillId="0" borderId="0" xfId="0" applyFont="1" applyFill="1" applyAlignment="1">
      <alignment horizontal="center" vertical="center" wrapText="1"/>
    </xf>
    <xf numFmtId="0" fontId="22" fillId="0" borderId="0" xfId="0" applyFont="1" applyFill="1" applyAlignment="1">
      <alignment horizontal="left" vertical="center" wrapText="1"/>
    </xf>
    <xf numFmtId="0" fontId="23" fillId="0" borderId="0" xfId="0" applyFont="1" applyFill="1" applyAlignment="1">
      <alignment horizontal="left" vertical="center" wrapText="1"/>
    </xf>
    <xf numFmtId="0" fontId="22" fillId="0" borderId="5" xfId="0" applyFont="1" applyFill="1" applyBorder="1" applyAlignment="1">
      <alignment horizontal="center" vertical="center" wrapText="1"/>
    </xf>
    <xf numFmtId="0" fontId="22" fillId="0" borderId="5" xfId="0" applyFont="1" applyFill="1" applyBorder="1" applyAlignment="1">
      <alignment horizontal="right" vertical="center" wrapText="1"/>
    </xf>
    <xf numFmtId="0" fontId="23" fillId="0" borderId="5" xfId="0" applyFont="1" applyFill="1" applyBorder="1" applyAlignment="1">
      <alignment horizontal="right" vertical="center" wrapText="1"/>
    </xf>
    <xf numFmtId="0" fontId="12" fillId="0" borderId="2" xfId="0" applyFont="1" applyFill="1" applyBorder="1" applyAlignment="1">
      <alignment horizontal="center" vertical="center" wrapText="1"/>
    </xf>
    <xf numFmtId="0" fontId="24" fillId="0" borderId="2" xfId="0" applyFont="1" applyFill="1" applyBorder="1" applyAlignment="1">
      <alignment horizontal="center" vertical="center" wrapText="1"/>
    </xf>
    <xf numFmtId="0" fontId="0" fillId="0" borderId="3" xfId="0" applyFont="1" applyFill="1" applyBorder="1" applyAlignment="1">
      <alignment horizontal="center" vertical="center" wrapText="1"/>
    </xf>
    <xf numFmtId="0" fontId="25" fillId="0" borderId="6" xfId="0" applyFont="1" applyFill="1" applyBorder="1" applyAlignment="1">
      <alignment horizontal="center" vertical="center" wrapText="1"/>
    </xf>
    <xf numFmtId="0" fontId="25" fillId="0" borderId="1" xfId="0" applyFont="1" applyFill="1" applyBorder="1" applyAlignment="1">
      <alignment horizontal="center" vertical="center" wrapText="1"/>
    </xf>
    <xf numFmtId="0" fontId="0" fillId="0" borderId="2" xfId="0" applyFont="1" applyFill="1" applyBorder="1" applyAlignment="1">
      <alignment horizontal="center" vertical="center" wrapText="1"/>
    </xf>
    <xf numFmtId="0" fontId="25" fillId="0" borderId="7" xfId="0" applyFont="1" applyFill="1" applyBorder="1" applyAlignment="1">
      <alignment horizontal="center" vertical="center" wrapText="1"/>
    </xf>
    <xf numFmtId="0" fontId="25" fillId="0" borderId="2" xfId="0" applyFont="1" applyFill="1" applyBorder="1" applyAlignment="1">
      <alignment horizontal="center" vertical="center" wrapText="1"/>
    </xf>
    <xf numFmtId="0" fontId="25" fillId="0" borderId="8" xfId="0" applyFont="1" applyFill="1" applyBorder="1" applyAlignment="1">
      <alignment horizontal="center" vertical="center" wrapText="1"/>
    </xf>
    <xf numFmtId="0" fontId="25" fillId="0" borderId="3" xfId="0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 wrapText="1"/>
    </xf>
    <xf numFmtId="0" fontId="25" fillId="0" borderId="0" xfId="0" applyFont="1" applyFill="1" applyAlignment="1">
      <alignment horizontal="center" vertical="center" wrapText="1"/>
    </xf>
    <xf numFmtId="0" fontId="0" fillId="0" borderId="4" xfId="0" applyFont="1" applyFill="1" applyBorder="1" applyAlignment="1">
      <alignment horizontal="center" vertical="center" wrapText="1"/>
    </xf>
    <xf numFmtId="0" fontId="25" fillId="0" borderId="9" xfId="0" applyFont="1" applyFill="1" applyBorder="1" applyAlignment="1">
      <alignment horizontal="center" vertical="center" wrapText="1"/>
    </xf>
    <xf numFmtId="0" fontId="25" fillId="0" borderId="4" xfId="0" applyFont="1" applyFill="1" applyBorder="1" applyAlignment="1">
      <alignment horizontal="center" vertical="center" wrapText="1"/>
    </xf>
    <xf numFmtId="49" fontId="0" fillId="0" borderId="0" xfId="0" applyNumberFormat="1" applyFont="1" applyFill="1" applyAlignment="1">
      <alignment horizontal="center" vertical="center" wrapText="1"/>
    </xf>
    <xf numFmtId="0" fontId="24" fillId="0" borderId="0" xfId="0" applyFont="1" applyFill="1" applyAlignment="1">
      <alignment horizontal="center" vertical="center" wrapText="1"/>
    </xf>
    <xf numFmtId="49" fontId="21" fillId="0" borderId="0" xfId="0" applyNumberFormat="1" applyFont="1" applyFill="1" applyAlignment="1">
      <alignment horizontal="center" vertical="center" wrapText="1"/>
    </xf>
    <xf numFmtId="49" fontId="22" fillId="0" borderId="0" xfId="0" applyNumberFormat="1" applyFont="1" applyFill="1" applyAlignment="1">
      <alignment horizontal="center" vertical="center" wrapText="1"/>
    </xf>
    <xf numFmtId="0" fontId="23" fillId="0" borderId="0" xfId="0" applyFont="1" applyFill="1" applyAlignment="1">
      <alignment horizontal="center" vertical="center" wrapText="1"/>
    </xf>
    <xf numFmtId="49" fontId="22" fillId="0" borderId="5" xfId="0" applyNumberFormat="1" applyFont="1" applyFill="1" applyBorder="1" applyAlignment="1">
      <alignment horizontal="center" vertical="center" wrapText="1"/>
    </xf>
    <xf numFmtId="0" fontId="23" fillId="0" borderId="5" xfId="0" applyFont="1" applyFill="1" applyBorder="1" applyAlignment="1">
      <alignment horizontal="center" vertical="center" wrapText="1"/>
    </xf>
    <xf numFmtId="49" fontId="12" fillId="0" borderId="2" xfId="0" applyNumberFormat="1" applyFont="1" applyFill="1" applyBorder="1" applyAlignment="1">
      <alignment horizontal="center" vertical="center" wrapText="1"/>
    </xf>
    <xf numFmtId="0" fontId="25" fillId="0" borderId="1" xfId="0" applyFont="1" applyFill="1" applyBorder="1" applyAlignment="1">
      <alignment vertical="center" wrapText="1"/>
    </xf>
    <xf numFmtId="176" fontId="5" fillId="0" borderId="1" xfId="0" applyNumberFormat="1" applyFont="1" applyFill="1" applyBorder="1" applyAlignment="1">
      <alignment horizontal="center" vertical="center" wrapText="1"/>
    </xf>
    <xf numFmtId="176" fontId="12" fillId="0" borderId="1" xfId="0" applyNumberFormat="1" applyFont="1" applyFill="1" applyBorder="1" applyAlignment="1">
      <alignment horizontal="center" vertical="center" wrapText="1"/>
    </xf>
    <xf numFmtId="49" fontId="12" fillId="0" borderId="1" xfId="0" applyNumberFormat="1" applyFont="1" applyFill="1" applyBorder="1" applyAlignment="1">
      <alignment horizontal="center" vertical="center" wrapText="1"/>
    </xf>
    <xf numFmtId="0" fontId="0" fillId="0" borderId="0" xfId="0" applyFont="1">
      <alignment vertical="center"/>
    </xf>
    <xf numFmtId="177" fontId="5" fillId="0" borderId="1" xfId="0" applyNumberFormat="1" applyFont="1" applyFill="1" applyBorder="1" applyAlignment="1">
      <alignment horizontal="center" vertical="center" wrapText="1"/>
    </xf>
    <xf numFmtId="179" fontId="12" fillId="0" borderId="1" xfId="0" applyNumberFormat="1" applyFont="1" applyFill="1" applyBorder="1" applyAlignment="1">
      <alignment horizontal="center" vertical="center" wrapText="1"/>
    </xf>
    <xf numFmtId="177" fontId="12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 wrapText="1"/>
    </xf>
    <xf numFmtId="0" fontId="26" fillId="0" borderId="1" xfId="0" applyFont="1" applyFill="1" applyBorder="1" applyAlignment="1">
      <alignment horizontal="center" vertical="center" wrapText="1"/>
    </xf>
    <xf numFmtId="49" fontId="14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vertical="center" wrapText="1"/>
    </xf>
    <xf numFmtId="0" fontId="5" fillId="0" borderId="1" xfId="0" applyFont="1" applyFill="1" applyBorder="1" applyAlignment="1">
      <alignment horizontal="center" vertical="top" wrapText="1"/>
    </xf>
    <xf numFmtId="0" fontId="0" fillId="0" borderId="0" xfId="0" applyAlignment="1">
      <alignment vertical="center"/>
    </xf>
    <xf numFmtId="0" fontId="14" fillId="0" borderId="1" xfId="0" applyFont="1" applyFill="1" applyBorder="1" applyAlignment="1">
      <alignment horizontal="center" vertical="center"/>
    </xf>
    <xf numFmtId="180" fontId="4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/>
    </xf>
    <xf numFmtId="0" fontId="4" fillId="0" borderId="1" xfId="0" applyNumberFormat="1" applyFont="1" applyFill="1" applyBorder="1" applyAlignment="1">
      <alignment horizontal="center" vertical="center"/>
    </xf>
    <xf numFmtId="178" fontId="4" fillId="0" borderId="1" xfId="0" applyNumberFormat="1" applyFont="1" applyFill="1" applyBorder="1" applyAlignment="1">
      <alignment horizontal="center" vertical="center"/>
    </xf>
    <xf numFmtId="0" fontId="14" fillId="0" borderId="1" xfId="0" applyNumberFormat="1" applyFont="1" applyFill="1" applyBorder="1" applyAlignment="1">
      <alignment horizontal="center" vertical="center"/>
    </xf>
    <xf numFmtId="49" fontId="14" fillId="0" borderId="1" xfId="0" applyNumberFormat="1" applyFont="1" applyFill="1" applyBorder="1" applyAlignment="1">
      <alignment horizontal="center" vertical="center"/>
    </xf>
    <xf numFmtId="178" fontId="14" fillId="0" borderId="1" xfId="0" applyNumberFormat="1" applyFont="1" applyFill="1" applyBorder="1" applyAlignment="1">
      <alignment horizontal="center" vertical="center"/>
    </xf>
    <xf numFmtId="178" fontId="12" fillId="0" borderId="1" xfId="0" applyNumberFormat="1" applyFont="1" applyFill="1" applyBorder="1" applyAlignment="1">
      <alignment horizontal="center" vertical="center"/>
    </xf>
    <xf numFmtId="0" fontId="12" fillId="0" borderId="1" xfId="0" applyNumberFormat="1" applyFont="1" applyFill="1" applyBorder="1" applyAlignment="1">
      <alignment horizontal="center" vertical="center" wrapText="1"/>
    </xf>
    <xf numFmtId="0" fontId="12" fillId="0" borderId="1" xfId="0" applyFont="1" applyFill="1" applyBorder="1">
      <alignment vertical="center"/>
    </xf>
    <xf numFmtId="0" fontId="2" fillId="0" borderId="1" xfId="0" applyFont="1" applyBorder="1">
      <alignment vertical="center"/>
    </xf>
    <xf numFmtId="0" fontId="5" fillId="0" borderId="1" xfId="0" applyFont="1" applyFill="1" applyBorder="1" applyAlignment="1">
      <alignment vertical="center" wrapText="1"/>
    </xf>
    <xf numFmtId="0" fontId="12" fillId="0" borderId="2" xfId="0" applyFont="1" applyFill="1" applyBorder="1" applyAlignment="1">
      <alignment horizontal="center" vertical="center"/>
    </xf>
    <xf numFmtId="0" fontId="12" fillId="0" borderId="3" xfId="0" applyFont="1" applyFill="1" applyBorder="1" applyAlignment="1">
      <alignment horizontal="center" vertical="center"/>
    </xf>
    <xf numFmtId="0" fontId="27" fillId="0" borderId="1" xfId="0" applyFont="1" applyFill="1" applyBorder="1" applyAlignment="1">
      <alignment horizontal="center" vertical="center" wrapText="1"/>
    </xf>
    <xf numFmtId="180" fontId="12" fillId="0" borderId="1" xfId="0" applyNumberFormat="1" applyFont="1" applyFill="1" applyBorder="1" applyAlignment="1">
      <alignment horizontal="center" vertical="center" wrapText="1"/>
    </xf>
    <xf numFmtId="0" fontId="12" fillId="0" borderId="4" xfId="0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>
      <alignment horizontal="center" vertical="center" wrapText="1"/>
    </xf>
    <xf numFmtId="0" fontId="28" fillId="0" borderId="1" xfId="0" applyFont="1" applyFill="1" applyBorder="1" applyAlignment="1">
      <alignment vertical="center" wrapText="1"/>
    </xf>
    <xf numFmtId="0" fontId="12" fillId="0" borderId="1" xfId="0" applyFont="1" applyFill="1" applyBorder="1" applyAlignment="1">
      <alignment vertical="center" wrapText="1" shrinkToFit="1"/>
    </xf>
    <xf numFmtId="0" fontId="14" fillId="0" borderId="1" xfId="0" applyFont="1" applyFill="1" applyBorder="1" applyAlignment="1">
      <alignment vertical="center" wrapText="1" shrinkToFit="1"/>
    </xf>
    <xf numFmtId="0" fontId="14" fillId="0" borderId="1" xfId="0" applyFont="1" applyFill="1" applyBorder="1" applyAlignment="1">
      <alignment horizontal="center" vertical="center" wrapText="1" shrinkToFit="1"/>
    </xf>
    <xf numFmtId="0" fontId="12" fillId="0" borderId="1" xfId="0" applyFont="1" applyFill="1" applyBorder="1" applyAlignment="1">
      <alignment horizontal="center" vertical="center" shrinkToFit="1"/>
    </xf>
    <xf numFmtId="0" fontId="12" fillId="0" borderId="1" xfId="0" applyFont="1" applyFill="1" applyBorder="1" applyAlignment="1">
      <alignment vertical="center"/>
    </xf>
    <xf numFmtId="0" fontId="4" fillId="0" borderId="1" xfId="0" applyFont="1" applyFill="1" applyBorder="1" applyAlignment="1">
      <alignment horizontal="center" vertical="center" wrapText="1" shrinkToFit="1"/>
    </xf>
    <xf numFmtId="0" fontId="14" fillId="0" borderId="1" xfId="0" applyFont="1" applyFill="1" applyBorder="1" applyAlignment="1">
      <alignment horizontal="center" vertical="center" shrinkToFit="1"/>
    </xf>
    <xf numFmtId="0" fontId="14" fillId="0" borderId="1" xfId="0" applyFont="1" applyFill="1" applyBorder="1" applyAlignment="1">
      <alignment vertical="center" wrapText="1"/>
    </xf>
    <xf numFmtId="0" fontId="4" fillId="0" borderId="1" xfId="49" applyFont="1" applyFill="1" applyBorder="1" applyAlignment="1">
      <alignment horizontal="center" vertical="center" wrapText="1"/>
    </xf>
    <xf numFmtId="0" fontId="12" fillId="0" borderId="1" xfId="49" applyFont="1" applyFill="1" applyBorder="1" applyAlignment="1">
      <alignment horizontal="center" vertical="center" wrapText="1"/>
    </xf>
    <xf numFmtId="0" fontId="14" fillId="0" borderId="1" xfId="49" applyFont="1" applyFill="1" applyBorder="1" applyAlignment="1">
      <alignment horizontal="center" vertical="center" wrapText="1"/>
    </xf>
    <xf numFmtId="49" fontId="12" fillId="0" borderId="1" xfId="49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shrinkToFit="1"/>
    </xf>
    <xf numFmtId="0" fontId="14" fillId="0" borderId="1" xfId="0" applyFont="1" applyFill="1" applyBorder="1" applyAlignment="1">
      <alignment vertical="center"/>
    </xf>
    <xf numFmtId="49" fontId="12" fillId="0" borderId="1" xfId="0" applyNumberFormat="1" applyFont="1" applyFill="1" applyBorder="1" applyAlignment="1">
      <alignment horizontal="center" vertical="center"/>
    </xf>
    <xf numFmtId="0" fontId="14" fillId="0" borderId="1" xfId="0" applyFont="1" applyFill="1" applyBorder="1" applyAlignment="1">
      <alignment horizontal="center" vertical="top" wrapText="1"/>
    </xf>
    <xf numFmtId="0" fontId="12" fillId="0" borderId="3" xfId="0" applyFont="1" applyFill="1" applyBorder="1" applyAlignment="1">
      <alignment horizontal="center" vertical="center" wrapText="1"/>
    </xf>
    <xf numFmtId="0" fontId="16" fillId="0" borderId="1" xfId="0" applyFont="1" applyFill="1" applyBorder="1" applyAlignment="1">
      <alignment horizontal="center" vertical="center" wrapText="1"/>
    </xf>
    <xf numFmtId="0" fontId="16" fillId="0" borderId="1" xfId="0" applyFont="1" applyFill="1" applyBorder="1" applyAlignment="1">
      <alignment horizontal="center" vertical="center"/>
    </xf>
    <xf numFmtId="181" fontId="5" fillId="0" borderId="1" xfId="0" applyNumberFormat="1" applyFont="1" applyFill="1" applyBorder="1" applyAlignment="1">
      <alignment horizontal="center" vertical="center"/>
    </xf>
    <xf numFmtId="49" fontId="18" fillId="0" borderId="1" xfId="0" applyNumberFormat="1" applyFont="1" applyFill="1" applyBorder="1" applyAlignment="1">
      <alignment horizontal="center" vertical="center" wrapText="1"/>
    </xf>
    <xf numFmtId="0" fontId="18" fillId="0" borderId="1" xfId="0" applyFont="1" applyFill="1" applyBorder="1" applyAlignment="1">
      <alignment vertical="top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dxfs count="2"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2021"/>
  <sheetViews>
    <sheetView tabSelected="1" workbookViewId="0">
      <selection activeCell="R6" sqref="R6"/>
    </sheetView>
  </sheetViews>
  <sheetFormatPr defaultColWidth="9" defaultRowHeight="13.5"/>
  <cols>
    <col min="1" max="1" width="5.625" customWidth="1"/>
    <col min="2" max="2" width="8.375" customWidth="1"/>
    <col min="14" max="14" width="11.875" customWidth="1"/>
  </cols>
  <sheetData>
    <row r="1" ht="22.5" spans="1:14">
      <c r="A1" s="75" t="s">
        <v>0</v>
      </c>
      <c r="B1" s="75"/>
      <c r="C1" s="76"/>
      <c r="D1" s="77"/>
      <c r="E1" s="77"/>
      <c r="F1" s="78"/>
      <c r="G1" s="77"/>
      <c r="H1" s="77"/>
      <c r="I1" s="77"/>
      <c r="J1" s="77"/>
      <c r="K1" s="77"/>
      <c r="L1" s="101" t="s">
        <v>1</v>
      </c>
      <c r="M1" s="102"/>
      <c r="N1" s="77"/>
    </row>
    <row r="2" ht="27" spans="1:14">
      <c r="A2" s="79" t="s">
        <v>2</v>
      </c>
      <c r="B2" s="79"/>
      <c r="C2" s="79"/>
      <c r="D2" s="79"/>
      <c r="E2" s="79"/>
      <c r="F2" s="79"/>
      <c r="G2" s="79"/>
      <c r="H2" s="79"/>
      <c r="I2" s="79"/>
      <c r="J2" s="79"/>
      <c r="K2" s="79"/>
      <c r="L2" s="103"/>
      <c r="M2" s="79"/>
      <c r="N2" s="79"/>
    </row>
    <row r="3" ht="19.5" spans="1:14">
      <c r="A3" s="80" t="s">
        <v>3</v>
      </c>
      <c r="B3" s="80"/>
      <c r="C3" s="80"/>
      <c r="D3" s="81"/>
      <c r="E3" s="81"/>
      <c r="F3" s="82"/>
      <c r="G3" s="81"/>
      <c r="H3" s="81"/>
      <c r="I3" s="81"/>
      <c r="J3" s="81"/>
      <c r="K3" s="81"/>
      <c r="L3" s="104"/>
      <c r="M3" s="105"/>
      <c r="N3" s="81"/>
    </row>
    <row r="4" ht="19.5" spans="1:14">
      <c r="A4" s="83" t="s">
        <v>4</v>
      </c>
      <c r="B4" s="83"/>
      <c r="C4" s="83"/>
      <c r="D4" s="84"/>
      <c r="E4" s="84"/>
      <c r="F4" s="85"/>
      <c r="G4" s="84"/>
      <c r="H4" s="84"/>
      <c r="I4" s="84"/>
      <c r="J4" s="84"/>
      <c r="K4" s="84"/>
      <c r="L4" s="106"/>
      <c r="M4" s="107"/>
      <c r="N4" s="84"/>
    </row>
    <row r="5" ht="42.75" spans="1:14">
      <c r="A5" s="86" t="s">
        <v>5</v>
      </c>
      <c r="B5" s="86" t="s">
        <v>6</v>
      </c>
      <c r="C5" s="86" t="s">
        <v>7</v>
      </c>
      <c r="D5" s="86" t="s">
        <v>8</v>
      </c>
      <c r="E5" s="86" t="s">
        <v>9</v>
      </c>
      <c r="F5" s="87" t="s">
        <v>10</v>
      </c>
      <c r="G5" s="86" t="s">
        <v>11</v>
      </c>
      <c r="H5" s="86" t="s">
        <v>12</v>
      </c>
      <c r="I5" s="86" t="s">
        <v>13</v>
      </c>
      <c r="J5" s="86" t="s">
        <v>14</v>
      </c>
      <c r="K5" s="86" t="s">
        <v>15</v>
      </c>
      <c r="L5" s="108" t="s">
        <v>16</v>
      </c>
      <c r="M5" s="86" t="s">
        <v>17</v>
      </c>
      <c r="N5" s="86" t="s">
        <v>18</v>
      </c>
    </row>
    <row r="6" ht="28.5" spans="1:15">
      <c r="A6" s="35">
        <f>COUNTA($A$5:A5)</f>
        <v>1</v>
      </c>
      <c r="B6" s="35" t="s">
        <v>19</v>
      </c>
      <c r="C6" s="35" t="s">
        <v>20</v>
      </c>
      <c r="D6" s="35" t="s">
        <v>21</v>
      </c>
      <c r="E6" s="35" t="s">
        <v>22</v>
      </c>
      <c r="F6" s="35" t="s">
        <v>23</v>
      </c>
      <c r="G6" s="35" t="s">
        <v>24</v>
      </c>
      <c r="H6" s="35" t="s">
        <v>25</v>
      </c>
      <c r="I6" s="35" t="s">
        <v>21</v>
      </c>
      <c r="J6" s="110">
        <v>20</v>
      </c>
      <c r="K6" s="110">
        <f t="shared" ref="K6:K9" si="0">15*0.8*J6</f>
        <v>240</v>
      </c>
      <c r="L6" s="111">
        <v>240</v>
      </c>
      <c r="M6" s="35" t="s">
        <v>26</v>
      </c>
      <c r="N6" s="112"/>
      <c r="O6" s="113"/>
    </row>
    <row r="7" ht="14.25" spans="1:15">
      <c r="A7" s="35">
        <f>COUNTA($A$5:A6)</f>
        <v>2</v>
      </c>
      <c r="B7" s="35" t="s">
        <v>19</v>
      </c>
      <c r="C7" s="35" t="s">
        <v>20</v>
      </c>
      <c r="D7" s="35" t="s">
        <v>27</v>
      </c>
      <c r="E7" s="35" t="s">
        <v>28</v>
      </c>
      <c r="F7" s="35" t="s">
        <v>23</v>
      </c>
      <c r="G7" s="35" t="s">
        <v>29</v>
      </c>
      <c r="H7" s="35" t="s">
        <v>25</v>
      </c>
      <c r="I7" s="35" t="s">
        <v>27</v>
      </c>
      <c r="J7" s="110">
        <v>24</v>
      </c>
      <c r="K7" s="110">
        <f t="shared" si="0"/>
        <v>288</v>
      </c>
      <c r="L7" s="111">
        <v>928</v>
      </c>
      <c r="M7" s="35" t="s">
        <v>26</v>
      </c>
      <c r="N7" s="112" t="s">
        <v>30</v>
      </c>
      <c r="O7" s="113"/>
    </row>
    <row r="8" ht="42.75" spans="1:15">
      <c r="A8" s="35"/>
      <c r="B8" s="35"/>
      <c r="C8" s="35"/>
      <c r="D8" s="35"/>
      <c r="E8" s="35"/>
      <c r="F8" s="35"/>
      <c r="G8" s="35"/>
      <c r="H8" s="35" t="s">
        <v>31</v>
      </c>
      <c r="I8" s="35" t="s">
        <v>27</v>
      </c>
      <c r="J8" s="110">
        <v>1</v>
      </c>
      <c r="K8" s="110">
        <f>800*0.8*J8</f>
        <v>640</v>
      </c>
      <c r="L8" s="111"/>
      <c r="M8" s="35"/>
      <c r="N8" s="112"/>
      <c r="O8" s="113"/>
    </row>
    <row r="9" ht="28.5" spans="1:15">
      <c r="A9" s="35">
        <f>COUNTA($A$5:A8)</f>
        <v>3</v>
      </c>
      <c r="B9" s="35" t="s">
        <v>19</v>
      </c>
      <c r="C9" s="35" t="s">
        <v>20</v>
      </c>
      <c r="D9" s="35" t="s">
        <v>32</v>
      </c>
      <c r="E9" s="35" t="s">
        <v>33</v>
      </c>
      <c r="F9" s="35" t="s">
        <v>23</v>
      </c>
      <c r="G9" s="35" t="s">
        <v>29</v>
      </c>
      <c r="H9" s="35" t="s">
        <v>25</v>
      </c>
      <c r="I9" s="35" t="s">
        <v>32</v>
      </c>
      <c r="J9" s="110">
        <v>20</v>
      </c>
      <c r="K9" s="110">
        <f t="shared" si="0"/>
        <v>240</v>
      </c>
      <c r="L9" s="111">
        <v>240</v>
      </c>
      <c r="M9" s="35" t="s">
        <v>26</v>
      </c>
      <c r="N9" s="112"/>
      <c r="O9" s="113"/>
    </row>
    <row r="10" ht="14.25" spans="1:15">
      <c r="A10" s="35">
        <f>COUNTA($A$5:A9)</f>
        <v>4</v>
      </c>
      <c r="B10" s="35" t="s">
        <v>19</v>
      </c>
      <c r="C10" s="35" t="s">
        <v>20</v>
      </c>
      <c r="D10" s="35" t="s">
        <v>34</v>
      </c>
      <c r="E10" s="35" t="s">
        <v>35</v>
      </c>
      <c r="F10" s="35" t="s">
        <v>36</v>
      </c>
      <c r="G10" s="35" t="s">
        <v>37</v>
      </c>
      <c r="H10" s="35" t="s">
        <v>25</v>
      </c>
      <c r="I10" s="35" t="s">
        <v>34</v>
      </c>
      <c r="J10" s="110">
        <v>20</v>
      </c>
      <c r="K10" s="110">
        <f>15*0.6*J10</f>
        <v>180</v>
      </c>
      <c r="L10" s="111">
        <v>1212</v>
      </c>
      <c r="M10" s="35" t="s">
        <v>26</v>
      </c>
      <c r="N10" s="112"/>
      <c r="O10" s="113"/>
    </row>
    <row r="11" ht="42.75" spans="1:15">
      <c r="A11" s="35"/>
      <c r="B11" s="35"/>
      <c r="C11" s="35"/>
      <c r="D11" s="35"/>
      <c r="E11" s="35"/>
      <c r="F11" s="35"/>
      <c r="G11" s="35"/>
      <c r="H11" s="35" t="s">
        <v>31</v>
      </c>
      <c r="I11" s="35" t="s">
        <v>34</v>
      </c>
      <c r="J11" s="114">
        <v>1.5</v>
      </c>
      <c r="K11" s="110">
        <f>800*0.6*J11</f>
        <v>720</v>
      </c>
      <c r="L11" s="111"/>
      <c r="M11" s="35"/>
      <c r="N11" s="112"/>
      <c r="O11" s="113"/>
    </row>
    <row r="12" ht="14.25" spans="1:15">
      <c r="A12" s="35"/>
      <c r="B12" s="35"/>
      <c r="C12" s="35"/>
      <c r="D12" s="35"/>
      <c r="E12" s="35"/>
      <c r="F12" s="35"/>
      <c r="G12" s="35"/>
      <c r="H12" s="35" t="s">
        <v>38</v>
      </c>
      <c r="I12" s="35" t="s">
        <v>34</v>
      </c>
      <c r="J12" s="114">
        <v>1.3</v>
      </c>
      <c r="K12" s="110">
        <f>400*0.6*J12</f>
        <v>312</v>
      </c>
      <c r="L12" s="111"/>
      <c r="M12" s="35"/>
      <c r="N12" s="112"/>
      <c r="O12" s="113"/>
    </row>
    <row r="13" ht="14.25" spans="1:15">
      <c r="A13" s="35">
        <f>COUNTA($A$5:A12)</f>
        <v>5</v>
      </c>
      <c r="B13" s="35" t="s">
        <v>19</v>
      </c>
      <c r="C13" s="35" t="s">
        <v>20</v>
      </c>
      <c r="D13" s="35" t="s">
        <v>34</v>
      </c>
      <c r="E13" s="35" t="s">
        <v>39</v>
      </c>
      <c r="F13" s="35" t="s">
        <v>40</v>
      </c>
      <c r="G13" s="35" t="s">
        <v>24</v>
      </c>
      <c r="H13" s="35" t="s">
        <v>25</v>
      </c>
      <c r="I13" s="35" t="s">
        <v>34</v>
      </c>
      <c r="J13" s="110">
        <v>20</v>
      </c>
      <c r="K13" s="110">
        <f t="shared" ref="K13:K19" si="1">15*0.8*J13</f>
        <v>240</v>
      </c>
      <c r="L13" s="111">
        <v>880</v>
      </c>
      <c r="M13" s="35" t="s">
        <v>26</v>
      </c>
      <c r="N13" s="112"/>
      <c r="O13" s="113"/>
    </row>
    <row r="14" ht="42.75" spans="1:15">
      <c r="A14" s="35"/>
      <c r="B14" s="35"/>
      <c r="C14" s="35"/>
      <c r="D14" s="35"/>
      <c r="E14" s="35"/>
      <c r="F14" s="35"/>
      <c r="G14" s="35"/>
      <c r="H14" s="35" t="s">
        <v>31</v>
      </c>
      <c r="I14" s="35" t="s">
        <v>34</v>
      </c>
      <c r="J14" s="110">
        <v>1</v>
      </c>
      <c r="K14" s="110">
        <f>800*0.8*J14</f>
        <v>640</v>
      </c>
      <c r="L14" s="111"/>
      <c r="M14" s="35"/>
      <c r="N14" s="112"/>
      <c r="O14" s="113"/>
    </row>
    <row r="15" ht="42.75" spans="1:15">
      <c r="A15" s="35">
        <f>COUNTA($A$5:A14)</f>
        <v>6</v>
      </c>
      <c r="B15" s="35" t="s">
        <v>19</v>
      </c>
      <c r="C15" s="35" t="s">
        <v>20</v>
      </c>
      <c r="D15" s="35" t="s">
        <v>34</v>
      </c>
      <c r="E15" s="35" t="s">
        <v>41</v>
      </c>
      <c r="F15" s="35" t="s">
        <v>40</v>
      </c>
      <c r="G15" s="35" t="s">
        <v>24</v>
      </c>
      <c r="H15" s="35" t="s">
        <v>25</v>
      </c>
      <c r="I15" s="66" t="s">
        <v>34</v>
      </c>
      <c r="J15" s="110">
        <v>20</v>
      </c>
      <c r="K15" s="110">
        <f t="shared" si="1"/>
        <v>240</v>
      </c>
      <c r="L15" s="111">
        <v>240</v>
      </c>
      <c r="M15" s="35" t="s">
        <v>26</v>
      </c>
      <c r="N15" s="112" t="s">
        <v>42</v>
      </c>
      <c r="O15" s="113"/>
    </row>
    <row r="16" ht="42.75" spans="1:15">
      <c r="A16" s="35">
        <f>COUNTA($A$5:A15)</f>
        <v>7</v>
      </c>
      <c r="B16" s="35" t="s">
        <v>19</v>
      </c>
      <c r="C16" s="35" t="s">
        <v>20</v>
      </c>
      <c r="D16" s="35" t="s">
        <v>43</v>
      </c>
      <c r="E16" s="35" t="s">
        <v>44</v>
      </c>
      <c r="F16" s="35" t="s">
        <v>45</v>
      </c>
      <c r="G16" s="35" t="s">
        <v>46</v>
      </c>
      <c r="H16" s="35" t="s">
        <v>25</v>
      </c>
      <c r="I16" s="35" t="s">
        <v>43</v>
      </c>
      <c r="J16" s="110">
        <v>30</v>
      </c>
      <c r="K16" s="110">
        <f t="shared" si="1"/>
        <v>360</v>
      </c>
      <c r="L16" s="111">
        <v>360</v>
      </c>
      <c r="M16" s="35" t="s">
        <v>26</v>
      </c>
      <c r="N16" s="112" t="s">
        <v>47</v>
      </c>
      <c r="O16" s="113"/>
    </row>
    <row r="17" ht="28.5" spans="1:15">
      <c r="A17" s="35">
        <f>COUNTA($A$5:A16)</f>
        <v>8</v>
      </c>
      <c r="B17" s="35" t="s">
        <v>19</v>
      </c>
      <c r="C17" s="35" t="s">
        <v>20</v>
      </c>
      <c r="D17" s="35" t="s">
        <v>48</v>
      </c>
      <c r="E17" s="35" t="s">
        <v>49</v>
      </c>
      <c r="F17" s="35" t="s">
        <v>45</v>
      </c>
      <c r="G17" s="35" t="s">
        <v>50</v>
      </c>
      <c r="H17" s="35" t="s">
        <v>25</v>
      </c>
      <c r="I17" s="35" t="s">
        <v>48</v>
      </c>
      <c r="J17" s="110">
        <v>20</v>
      </c>
      <c r="K17" s="110">
        <f t="shared" si="1"/>
        <v>240</v>
      </c>
      <c r="L17" s="111">
        <v>240</v>
      </c>
      <c r="M17" s="35" t="s">
        <v>26</v>
      </c>
      <c r="N17" s="112"/>
      <c r="O17" s="113"/>
    </row>
    <row r="18" ht="28.5" spans="1:15">
      <c r="A18" s="35">
        <f>COUNTA($A$5:A17)</f>
        <v>9</v>
      </c>
      <c r="B18" s="35" t="s">
        <v>19</v>
      </c>
      <c r="C18" s="35" t="s">
        <v>20</v>
      </c>
      <c r="D18" s="35" t="s">
        <v>48</v>
      </c>
      <c r="E18" s="35" t="s">
        <v>51</v>
      </c>
      <c r="F18" s="35" t="s">
        <v>45</v>
      </c>
      <c r="G18" s="35" t="s">
        <v>50</v>
      </c>
      <c r="H18" s="35" t="s">
        <v>25</v>
      </c>
      <c r="I18" s="35" t="s">
        <v>48</v>
      </c>
      <c r="J18" s="110">
        <v>20</v>
      </c>
      <c r="K18" s="110">
        <f t="shared" si="1"/>
        <v>240</v>
      </c>
      <c r="L18" s="111">
        <v>240</v>
      </c>
      <c r="M18" s="35" t="s">
        <v>26</v>
      </c>
      <c r="N18" s="112"/>
      <c r="O18" s="113"/>
    </row>
    <row r="19" ht="28.5" spans="1:15">
      <c r="A19" s="35">
        <f>COUNTA($A$5:A18)</f>
        <v>10</v>
      </c>
      <c r="B19" s="35" t="s">
        <v>19</v>
      </c>
      <c r="C19" s="35" t="s">
        <v>52</v>
      </c>
      <c r="D19" s="35" t="s">
        <v>53</v>
      </c>
      <c r="E19" s="35" t="s">
        <v>54</v>
      </c>
      <c r="F19" s="35" t="s">
        <v>40</v>
      </c>
      <c r="G19" s="35" t="s">
        <v>24</v>
      </c>
      <c r="H19" s="35" t="s">
        <v>25</v>
      </c>
      <c r="I19" s="35" t="s">
        <v>53</v>
      </c>
      <c r="J19" s="110">
        <v>20</v>
      </c>
      <c r="K19" s="110">
        <f t="shared" si="1"/>
        <v>240</v>
      </c>
      <c r="L19" s="111">
        <v>1072</v>
      </c>
      <c r="M19" s="35" t="s">
        <v>26</v>
      </c>
      <c r="N19" s="112"/>
      <c r="O19" s="113"/>
    </row>
    <row r="20" ht="42.75" spans="1:15">
      <c r="A20" s="35"/>
      <c r="B20" s="35"/>
      <c r="C20" s="35"/>
      <c r="D20" s="35"/>
      <c r="E20" s="35"/>
      <c r="F20" s="35"/>
      <c r="G20" s="35"/>
      <c r="H20" s="35" t="s">
        <v>55</v>
      </c>
      <c r="I20" s="35" t="s">
        <v>53</v>
      </c>
      <c r="J20" s="114">
        <v>1.3</v>
      </c>
      <c r="K20" s="110">
        <f>800*0.8*J20</f>
        <v>832</v>
      </c>
      <c r="L20" s="111"/>
      <c r="M20" s="35"/>
      <c r="N20" s="112"/>
      <c r="O20" s="113"/>
    </row>
    <row r="21" ht="28.5" spans="1:15">
      <c r="A21" s="35">
        <f>COUNTA($A$5:A20)</f>
        <v>11</v>
      </c>
      <c r="B21" s="35" t="s">
        <v>19</v>
      </c>
      <c r="C21" s="35" t="s">
        <v>52</v>
      </c>
      <c r="D21" s="35" t="s">
        <v>53</v>
      </c>
      <c r="E21" s="35" t="s">
        <v>56</v>
      </c>
      <c r="F21" s="35" t="s">
        <v>45</v>
      </c>
      <c r="G21" s="35" t="s">
        <v>50</v>
      </c>
      <c r="H21" s="35" t="s">
        <v>25</v>
      </c>
      <c r="I21" s="35" t="s">
        <v>53</v>
      </c>
      <c r="J21" s="110">
        <v>20</v>
      </c>
      <c r="K21" s="110">
        <f t="shared" ref="K21:K24" si="2">15*0.8*J21</f>
        <v>240</v>
      </c>
      <c r="L21" s="111">
        <v>240</v>
      </c>
      <c r="M21" s="35" t="s">
        <v>26</v>
      </c>
      <c r="N21" s="112"/>
      <c r="O21" s="113"/>
    </row>
    <row r="22" ht="28.5" spans="1:15">
      <c r="A22" s="35">
        <f>COUNTA($A$5:A21)</f>
        <v>12</v>
      </c>
      <c r="B22" s="35" t="s">
        <v>19</v>
      </c>
      <c r="C22" s="35" t="s">
        <v>52</v>
      </c>
      <c r="D22" s="35" t="s">
        <v>53</v>
      </c>
      <c r="E22" s="35" t="s">
        <v>57</v>
      </c>
      <c r="F22" s="35" t="s">
        <v>40</v>
      </c>
      <c r="G22" s="35" t="s">
        <v>37</v>
      </c>
      <c r="H22" s="35" t="s">
        <v>25</v>
      </c>
      <c r="I22" s="35" t="s">
        <v>53</v>
      </c>
      <c r="J22" s="110">
        <v>35</v>
      </c>
      <c r="K22" s="110">
        <f t="shared" si="2"/>
        <v>420</v>
      </c>
      <c r="L22" s="111">
        <v>996</v>
      </c>
      <c r="M22" s="35" t="s">
        <v>26</v>
      </c>
      <c r="N22" s="112"/>
      <c r="O22" s="113"/>
    </row>
    <row r="23" ht="28.5" spans="1:15">
      <c r="A23" s="35"/>
      <c r="B23" s="35"/>
      <c r="C23" s="35"/>
      <c r="D23" s="35"/>
      <c r="E23" s="35"/>
      <c r="F23" s="35"/>
      <c r="G23" s="35"/>
      <c r="H23" s="35" t="s">
        <v>38</v>
      </c>
      <c r="I23" s="35" t="s">
        <v>53</v>
      </c>
      <c r="J23" s="114">
        <v>1.8</v>
      </c>
      <c r="K23" s="110">
        <f>400*0.8*J23</f>
        <v>576</v>
      </c>
      <c r="L23" s="111"/>
      <c r="M23" s="35"/>
      <c r="N23" s="112"/>
      <c r="O23" s="113"/>
    </row>
    <row r="24" ht="14.25" spans="1:15">
      <c r="A24" s="35">
        <f>COUNTA($A$5:A23)</f>
        <v>13</v>
      </c>
      <c r="B24" s="35" t="s">
        <v>19</v>
      </c>
      <c r="C24" s="35" t="s">
        <v>52</v>
      </c>
      <c r="D24" s="35" t="s">
        <v>58</v>
      </c>
      <c r="E24" s="35" t="s">
        <v>59</v>
      </c>
      <c r="F24" s="35" t="s">
        <v>60</v>
      </c>
      <c r="G24" s="35" t="s">
        <v>37</v>
      </c>
      <c r="H24" s="35" t="s">
        <v>25</v>
      </c>
      <c r="I24" s="35" t="s">
        <v>58</v>
      </c>
      <c r="J24" s="110">
        <v>37</v>
      </c>
      <c r="K24" s="110">
        <f t="shared" si="2"/>
        <v>444</v>
      </c>
      <c r="L24" s="111">
        <v>1212</v>
      </c>
      <c r="M24" s="35" t="s">
        <v>26</v>
      </c>
      <c r="N24" s="112"/>
      <c r="O24" s="113"/>
    </row>
    <row r="25" ht="14.25" spans="1:15">
      <c r="A25" s="35"/>
      <c r="B25" s="35"/>
      <c r="C25" s="35"/>
      <c r="D25" s="35"/>
      <c r="E25" s="35"/>
      <c r="F25" s="35"/>
      <c r="G25" s="35"/>
      <c r="H25" s="35" t="s">
        <v>38</v>
      </c>
      <c r="I25" s="35" t="s">
        <v>58</v>
      </c>
      <c r="J25" s="114">
        <v>2.4</v>
      </c>
      <c r="K25" s="110">
        <f>400*0.8*J25</f>
        <v>768</v>
      </c>
      <c r="L25" s="111"/>
      <c r="M25" s="35"/>
      <c r="N25" s="112"/>
      <c r="O25" s="113"/>
    </row>
    <row r="26" ht="71.25" spans="1:15">
      <c r="A26" s="35">
        <f>COUNTA($A$5:A25)</f>
        <v>14</v>
      </c>
      <c r="B26" s="35" t="s">
        <v>19</v>
      </c>
      <c r="C26" s="35" t="s">
        <v>52</v>
      </c>
      <c r="D26" s="35" t="s">
        <v>58</v>
      </c>
      <c r="E26" s="35" t="s">
        <v>61</v>
      </c>
      <c r="F26" s="35" t="s">
        <v>36</v>
      </c>
      <c r="G26" s="35" t="s">
        <v>29</v>
      </c>
      <c r="H26" s="35" t="s">
        <v>25</v>
      </c>
      <c r="I26" s="35" t="s">
        <v>58</v>
      </c>
      <c r="J26" s="110">
        <v>21</v>
      </c>
      <c r="K26" s="110">
        <f t="shared" ref="K26:K28" si="3">15*0.6*J26</f>
        <v>189</v>
      </c>
      <c r="L26" s="111">
        <v>189</v>
      </c>
      <c r="M26" s="35" t="s">
        <v>62</v>
      </c>
      <c r="N26" s="112"/>
      <c r="O26" s="113"/>
    </row>
    <row r="27" ht="28.5" spans="1:15">
      <c r="A27" s="35">
        <f>COUNTA($A$5:A26)</f>
        <v>15</v>
      </c>
      <c r="B27" s="35" t="s">
        <v>19</v>
      </c>
      <c r="C27" s="35" t="s">
        <v>52</v>
      </c>
      <c r="D27" s="35" t="s">
        <v>58</v>
      </c>
      <c r="E27" s="35" t="s">
        <v>63</v>
      </c>
      <c r="F27" s="35" t="s">
        <v>64</v>
      </c>
      <c r="G27" s="35" t="s">
        <v>65</v>
      </c>
      <c r="H27" s="35" t="s">
        <v>25</v>
      </c>
      <c r="I27" s="35" t="s">
        <v>58</v>
      </c>
      <c r="J27" s="110">
        <v>20</v>
      </c>
      <c r="K27" s="110">
        <f t="shared" si="3"/>
        <v>180</v>
      </c>
      <c r="L27" s="111">
        <v>180</v>
      </c>
      <c r="M27" s="35" t="s">
        <v>26</v>
      </c>
      <c r="N27" s="112"/>
      <c r="O27" s="113"/>
    </row>
    <row r="28" ht="28.5" spans="1:15">
      <c r="A28" s="35">
        <f>COUNTA($A$5:A27)</f>
        <v>16</v>
      </c>
      <c r="B28" s="35" t="s">
        <v>19</v>
      </c>
      <c r="C28" s="35" t="s">
        <v>52</v>
      </c>
      <c r="D28" s="35" t="s">
        <v>58</v>
      </c>
      <c r="E28" s="35" t="s">
        <v>66</v>
      </c>
      <c r="F28" s="35" t="s">
        <v>36</v>
      </c>
      <c r="G28" s="35" t="s">
        <v>50</v>
      </c>
      <c r="H28" s="35" t="s">
        <v>25</v>
      </c>
      <c r="I28" s="35" t="s">
        <v>58</v>
      </c>
      <c r="J28" s="110">
        <v>20</v>
      </c>
      <c r="K28" s="110">
        <f t="shared" si="3"/>
        <v>180</v>
      </c>
      <c r="L28" s="111">
        <v>180</v>
      </c>
      <c r="M28" s="35" t="s">
        <v>26</v>
      </c>
      <c r="N28" s="112"/>
      <c r="O28" s="113"/>
    </row>
    <row r="29" ht="14.25" spans="1:15">
      <c r="A29" s="35">
        <f>COUNTA($A$5:A28)</f>
        <v>17</v>
      </c>
      <c r="B29" s="35" t="s">
        <v>19</v>
      </c>
      <c r="C29" s="35" t="s">
        <v>67</v>
      </c>
      <c r="D29" s="35" t="s">
        <v>68</v>
      </c>
      <c r="E29" s="35" t="s">
        <v>69</v>
      </c>
      <c r="F29" s="35" t="s">
        <v>23</v>
      </c>
      <c r="G29" s="35" t="s">
        <v>65</v>
      </c>
      <c r="H29" s="35" t="s">
        <v>25</v>
      </c>
      <c r="I29" s="35" t="s">
        <v>68</v>
      </c>
      <c r="J29" s="110">
        <v>30</v>
      </c>
      <c r="K29" s="110">
        <f t="shared" ref="K29:K34" si="4">15*0.8*J29</f>
        <v>360</v>
      </c>
      <c r="L29" s="111">
        <v>1672</v>
      </c>
      <c r="M29" s="115" t="s">
        <v>70</v>
      </c>
      <c r="N29" s="112"/>
      <c r="O29" s="113"/>
    </row>
    <row r="30" ht="14.25" spans="1:15">
      <c r="A30" s="35"/>
      <c r="B30" s="35"/>
      <c r="C30" s="35"/>
      <c r="D30" s="35"/>
      <c r="E30" s="35"/>
      <c r="F30" s="35"/>
      <c r="G30" s="35"/>
      <c r="H30" s="35" t="s">
        <v>38</v>
      </c>
      <c r="I30" s="35" t="s">
        <v>68</v>
      </c>
      <c r="J30" s="114">
        <v>4.1</v>
      </c>
      <c r="K30" s="110">
        <f>400*0.8*J30</f>
        <v>1312</v>
      </c>
      <c r="L30" s="111"/>
      <c r="M30" s="115"/>
      <c r="N30" s="112"/>
      <c r="O30" s="113"/>
    </row>
    <row r="31" ht="28.5" spans="1:15">
      <c r="A31" s="35">
        <f>COUNTA($A$5:A30)</f>
        <v>18</v>
      </c>
      <c r="B31" s="35" t="s">
        <v>19</v>
      </c>
      <c r="C31" s="35" t="s">
        <v>67</v>
      </c>
      <c r="D31" s="35" t="s">
        <v>68</v>
      </c>
      <c r="E31" s="35" t="s">
        <v>71</v>
      </c>
      <c r="F31" s="35" t="s">
        <v>72</v>
      </c>
      <c r="G31" s="35" t="s">
        <v>24</v>
      </c>
      <c r="H31" s="35" t="s">
        <v>25</v>
      </c>
      <c r="I31" s="35" t="s">
        <v>68</v>
      </c>
      <c r="J31" s="110">
        <v>20</v>
      </c>
      <c r="K31" s="110">
        <f>15*1*J31</f>
        <v>300</v>
      </c>
      <c r="L31" s="111">
        <v>300</v>
      </c>
      <c r="M31" s="35" t="s">
        <v>26</v>
      </c>
      <c r="N31" s="112"/>
      <c r="O31" s="113"/>
    </row>
    <row r="32" ht="28.5" spans="1:15">
      <c r="A32" s="35">
        <f>COUNTA($A$5:A31)</f>
        <v>19</v>
      </c>
      <c r="B32" s="35" t="s">
        <v>19</v>
      </c>
      <c r="C32" s="35" t="s">
        <v>67</v>
      </c>
      <c r="D32" s="35" t="s">
        <v>68</v>
      </c>
      <c r="E32" s="35" t="s">
        <v>73</v>
      </c>
      <c r="F32" s="35" t="s">
        <v>45</v>
      </c>
      <c r="G32" s="35" t="s">
        <v>50</v>
      </c>
      <c r="H32" s="35" t="s">
        <v>25</v>
      </c>
      <c r="I32" s="35" t="s">
        <v>68</v>
      </c>
      <c r="J32" s="110">
        <v>24</v>
      </c>
      <c r="K32" s="110">
        <f t="shared" si="4"/>
        <v>288</v>
      </c>
      <c r="L32" s="111">
        <v>288</v>
      </c>
      <c r="M32" s="35" t="s">
        <v>26</v>
      </c>
      <c r="N32" s="112"/>
      <c r="O32" s="113"/>
    </row>
    <row r="33" ht="28.5" spans="1:15">
      <c r="A33" s="35">
        <f>COUNTA($A$5:A32)</f>
        <v>20</v>
      </c>
      <c r="B33" s="35" t="s">
        <v>19</v>
      </c>
      <c r="C33" s="35" t="s">
        <v>67</v>
      </c>
      <c r="D33" s="35" t="s">
        <v>74</v>
      </c>
      <c r="E33" s="35" t="s">
        <v>75</v>
      </c>
      <c r="F33" s="35" t="s">
        <v>60</v>
      </c>
      <c r="G33" s="35" t="s">
        <v>37</v>
      </c>
      <c r="H33" s="35" t="s">
        <v>25</v>
      </c>
      <c r="I33" s="35" t="s">
        <v>74</v>
      </c>
      <c r="J33" s="110">
        <v>20</v>
      </c>
      <c r="K33" s="110">
        <f t="shared" si="4"/>
        <v>240</v>
      </c>
      <c r="L33" s="111">
        <v>240</v>
      </c>
      <c r="M33" s="35" t="s">
        <v>26</v>
      </c>
      <c r="N33" s="112"/>
      <c r="O33" s="113"/>
    </row>
    <row r="34" ht="28.5" spans="1:15">
      <c r="A34" s="35">
        <f>COUNTA($A$5:A33)</f>
        <v>21</v>
      </c>
      <c r="B34" s="35" t="s">
        <v>19</v>
      </c>
      <c r="C34" s="35" t="s">
        <v>76</v>
      </c>
      <c r="D34" s="35" t="s">
        <v>77</v>
      </c>
      <c r="E34" s="35" t="s">
        <v>78</v>
      </c>
      <c r="F34" s="35" t="s">
        <v>60</v>
      </c>
      <c r="G34" s="35" t="s">
        <v>50</v>
      </c>
      <c r="H34" s="35" t="s">
        <v>25</v>
      </c>
      <c r="I34" s="35" t="s">
        <v>77</v>
      </c>
      <c r="J34" s="110">
        <v>20</v>
      </c>
      <c r="K34" s="110">
        <f t="shared" si="4"/>
        <v>240</v>
      </c>
      <c r="L34" s="111">
        <v>240</v>
      </c>
      <c r="M34" s="35" t="s">
        <v>26</v>
      </c>
      <c r="N34" s="112"/>
      <c r="O34" s="113"/>
    </row>
    <row r="35" ht="28.5" spans="1:15">
      <c r="A35" s="35">
        <f>COUNTA($A$5:A34)</f>
        <v>22</v>
      </c>
      <c r="B35" s="35" t="s">
        <v>19</v>
      </c>
      <c r="C35" s="35" t="s">
        <v>76</v>
      </c>
      <c r="D35" s="35" t="s">
        <v>77</v>
      </c>
      <c r="E35" s="35" t="s">
        <v>79</v>
      </c>
      <c r="F35" s="35" t="s">
        <v>36</v>
      </c>
      <c r="G35" s="35" t="s">
        <v>50</v>
      </c>
      <c r="H35" s="35" t="s">
        <v>25</v>
      </c>
      <c r="I35" s="35" t="s">
        <v>77</v>
      </c>
      <c r="J35" s="110">
        <v>20</v>
      </c>
      <c r="K35" s="110">
        <f>15*0.6*J35</f>
        <v>180</v>
      </c>
      <c r="L35" s="111">
        <v>180</v>
      </c>
      <c r="M35" s="35" t="s">
        <v>26</v>
      </c>
      <c r="N35" s="112"/>
      <c r="O35" s="113"/>
    </row>
    <row r="36" ht="28.5" spans="1:15">
      <c r="A36" s="35">
        <f>COUNTA($A$5:A35)</f>
        <v>23</v>
      </c>
      <c r="B36" s="35" t="s">
        <v>19</v>
      </c>
      <c r="C36" s="35" t="s">
        <v>76</v>
      </c>
      <c r="D36" s="35" t="s">
        <v>80</v>
      </c>
      <c r="E36" s="35" t="s">
        <v>81</v>
      </c>
      <c r="F36" s="35" t="s">
        <v>40</v>
      </c>
      <c r="G36" s="35" t="s">
        <v>50</v>
      </c>
      <c r="H36" s="35" t="s">
        <v>25</v>
      </c>
      <c r="I36" s="35" t="s">
        <v>80</v>
      </c>
      <c r="J36" s="110">
        <v>20</v>
      </c>
      <c r="K36" s="110">
        <f t="shared" ref="K36:K41" si="5">15*0.8*J36</f>
        <v>240</v>
      </c>
      <c r="L36" s="111">
        <v>240</v>
      </c>
      <c r="M36" s="35" t="s">
        <v>26</v>
      </c>
      <c r="N36" s="112"/>
      <c r="O36" s="113"/>
    </row>
    <row r="37" ht="28.5" spans="1:15">
      <c r="A37" s="35">
        <f>COUNTA($A$5:A36)</f>
        <v>24</v>
      </c>
      <c r="B37" s="35" t="s">
        <v>19</v>
      </c>
      <c r="C37" s="35" t="s">
        <v>76</v>
      </c>
      <c r="D37" s="35" t="s">
        <v>80</v>
      </c>
      <c r="E37" s="35" t="s">
        <v>82</v>
      </c>
      <c r="F37" s="35" t="s">
        <v>23</v>
      </c>
      <c r="G37" s="35" t="s">
        <v>24</v>
      </c>
      <c r="H37" s="35" t="s">
        <v>25</v>
      </c>
      <c r="I37" s="35" t="s">
        <v>80</v>
      </c>
      <c r="J37" s="110">
        <v>20</v>
      </c>
      <c r="K37" s="110">
        <f t="shared" si="5"/>
        <v>240</v>
      </c>
      <c r="L37" s="111">
        <v>240</v>
      </c>
      <c r="M37" s="35" t="s">
        <v>26</v>
      </c>
      <c r="N37" s="112"/>
      <c r="O37" s="113"/>
    </row>
    <row r="38" ht="14.25" spans="1:15">
      <c r="A38" s="35">
        <f>COUNTA($A$5:A37)</f>
        <v>25</v>
      </c>
      <c r="B38" s="35" t="s">
        <v>19</v>
      </c>
      <c r="C38" s="35" t="s">
        <v>83</v>
      </c>
      <c r="D38" s="35" t="s">
        <v>84</v>
      </c>
      <c r="E38" s="35" t="s">
        <v>85</v>
      </c>
      <c r="F38" s="35" t="s">
        <v>36</v>
      </c>
      <c r="G38" s="35" t="s">
        <v>50</v>
      </c>
      <c r="H38" s="35" t="s">
        <v>25</v>
      </c>
      <c r="I38" s="35" t="s">
        <v>84</v>
      </c>
      <c r="J38" s="111">
        <v>20</v>
      </c>
      <c r="K38" s="110">
        <f>15*0.6*J38</f>
        <v>180</v>
      </c>
      <c r="L38" s="111">
        <v>1140</v>
      </c>
      <c r="M38" s="115" t="s">
        <v>86</v>
      </c>
      <c r="N38" s="112"/>
      <c r="O38" s="113"/>
    </row>
    <row r="39" ht="14.25" spans="1:15">
      <c r="A39" s="35"/>
      <c r="B39" s="35"/>
      <c r="C39" s="35"/>
      <c r="D39" s="35"/>
      <c r="E39" s="35"/>
      <c r="F39" s="35"/>
      <c r="G39" s="35"/>
      <c r="H39" s="35" t="s">
        <v>38</v>
      </c>
      <c r="I39" s="35" t="s">
        <v>84</v>
      </c>
      <c r="J39" s="111">
        <v>2</v>
      </c>
      <c r="K39" s="110">
        <f>400*0.6*J39</f>
        <v>480</v>
      </c>
      <c r="L39" s="111"/>
      <c r="M39" s="115"/>
      <c r="N39" s="112"/>
      <c r="O39" s="113"/>
    </row>
    <row r="40" ht="42.75" spans="1:15">
      <c r="A40" s="35"/>
      <c r="B40" s="35"/>
      <c r="C40" s="35"/>
      <c r="D40" s="35"/>
      <c r="E40" s="35"/>
      <c r="F40" s="35"/>
      <c r="G40" s="35"/>
      <c r="H40" s="35" t="s">
        <v>31</v>
      </c>
      <c r="I40" s="35" t="s">
        <v>84</v>
      </c>
      <c r="J40" s="111">
        <v>1</v>
      </c>
      <c r="K40" s="110">
        <f>800*0.6*J40</f>
        <v>480</v>
      </c>
      <c r="L40" s="111"/>
      <c r="M40" s="115"/>
      <c r="N40" s="112"/>
      <c r="O40" s="113"/>
    </row>
    <row r="41" ht="28.5" spans="1:15">
      <c r="A41" s="35">
        <f>COUNTA($A$5:A40)</f>
        <v>26</v>
      </c>
      <c r="B41" s="35" t="s">
        <v>19</v>
      </c>
      <c r="C41" s="35" t="s">
        <v>83</v>
      </c>
      <c r="D41" s="35" t="s">
        <v>84</v>
      </c>
      <c r="E41" s="35" t="s">
        <v>87</v>
      </c>
      <c r="F41" s="35" t="s">
        <v>40</v>
      </c>
      <c r="G41" s="35" t="s">
        <v>37</v>
      </c>
      <c r="H41" s="35" t="s">
        <v>25</v>
      </c>
      <c r="I41" s="35" t="s">
        <v>84</v>
      </c>
      <c r="J41" s="110">
        <v>20</v>
      </c>
      <c r="K41" s="110">
        <f t="shared" si="5"/>
        <v>240</v>
      </c>
      <c r="L41" s="111">
        <v>240</v>
      </c>
      <c r="M41" s="35" t="s">
        <v>26</v>
      </c>
      <c r="N41" s="112"/>
      <c r="O41" s="113"/>
    </row>
    <row r="42" ht="42.75" spans="1:15">
      <c r="A42" s="35">
        <f>COUNTA($A$5:A41)</f>
        <v>27</v>
      </c>
      <c r="B42" s="35" t="s">
        <v>19</v>
      </c>
      <c r="C42" s="35" t="s">
        <v>83</v>
      </c>
      <c r="D42" s="35" t="s">
        <v>88</v>
      </c>
      <c r="E42" s="35" t="s">
        <v>89</v>
      </c>
      <c r="F42" s="35" t="s">
        <v>23</v>
      </c>
      <c r="G42" s="35" t="s">
        <v>50</v>
      </c>
      <c r="H42" s="35" t="s">
        <v>31</v>
      </c>
      <c r="I42" s="35" t="s">
        <v>88</v>
      </c>
      <c r="J42" s="111">
        <v>2</v>
      </c>
      <c r="K42" s="110">
        <v>1280</v>
      </c>
      <c r="L42" s="111">
        <v>2720</v>
      </c>
      <c r="M42" s="35" t="s">
        <v>26</v>
      </c>
      <c r="N42" s="112"/>
      <c r="O42" s="113"/>
    </row>
    <row r="43" ht="14.25" spans="1:15">
      <c r="A43" s="35"/>
      <c r="B43" s="35"/>
      <c r="C43" s="35"/>
      <c r="D43" s="35"/>
      <c r="E43" s="35"/>
      <c r="F43" s="35"/>
      <c r="G43" s="35"/>
      <c r="H43" s="35" t="s">
        <v>25</v>
      </c>
      <c r="I43" s="35" t="s">
        <v>88</v>
      </c>
      <c r="J43" s="111">
        <v>40</v>
      </c>
      <c r="K43" s="110">
        <f t="shared" ref="K43:K48" si="6">15*0.8*J43</f>
        <v>480</v>
      </c>
      <c r="L43" s="111"/>
      <c r="M43" s="35"/>
      <c r="N43" s="112"/>
      <c r="O43" s="113"/>
    </row>
    <row r="44" ht="14.25" spans="1:15">
      <c r="A44" s="35"/>
      <c r="B44" s="35"/>
      <c r="C44" s="35"/>
      <c r="D44" s="35"/>
      <c r="E44" s="35"/>
      <c r="F44" s="35"/>
      <c r="G44" s="35"/>
      <c r="H44" s="35" t="s">
        <v>90</v>
      </c>
      <c r="I44" s="35" t="s">
        <v>88</v>
      </c>
      <c r="J44" s="111">
        <v>60</v>
      </c>
      <c r="K44" s="110">
        <f>20*0.8*J44</f>
        <v>960</v>
      </c>
      <c r="L44" s="111"/>
      <c r="M44" s="35"/>
      <c r="N44" s="112"/>
      <c r="O44" s="113"/>
    </row>
    <row r="45" ht="42.75" spans="1:15">
      <c r="A45" s="35">
        <f>COUNTA($A$5:A44)</f>
        <v>28</v>
      </c>
      <c r="B45" s="35" t="s">
        <v>19</v>
      </c>
      <c r="C45" s="35" t="s">
        <v>83</v>
      </c>
      <c r="D45" s="35" t="s">
        <v>88</v>
      </c>
      <c r="E45" s="35" t="s">
        <v>91</v>
      </c>
      <c r="F45" s="35" t="s">
        <v>45</v>
      </c>
      <c r="G45" s="35" t="s">
        <v>65</v>
      </c>
      <c r="H45" s="35" t="s">
        <v>31</v>
      </c>
      <c r="I45" s="35" t="s">
        <v>88</v>
      </c>
      <c r="J45" s="114">
        <v>1.5</v>
      </c>
      <c r="K45" s="110">
        <f>800*0.8*J45</f>
        <v>960</v>
      </c>
      <c r="L45" s="111">
        <v>1260</v>
      </c>
      <c r="M45" s="35" t="s">
        <v>26</v>
      </c>
      <c r="N45" s="112"/>
      <c r="O45" s="113"/>
    </row>
    <row r="46" ht="14.25" spans="1:15">
      <c r="A46" s="35"/>
      <c r="B46" s="35"/>
      <c r="C46" s="35"/>
      <c r="D46" s="35"/>
      <c r="E46" s="35"/>
      <c r="F46" s="35"/>
      <c r="G46" s="35"/>
      <c r="H46" s="35" t="s">
        <v>25</v>
      </c>
      <c r="I46" s="35" t="s">
        <v>88</v>
      </c>
      <c r="J46" s="110">
        <v>25</v>
      </c>
      <c r="K46" s="110">
        <f t="shared" si="6"/>
        <v>300</v>
      </c>
      <c r="L46" s="111"/>
      <c r="M46" s="35"/>
      <c r="N46" s="112"/>
      <c r="O46" s="113"/>
    </row>
    <row r="47" ht="42.75" spans="1:15">
      <c r="A47" s="35">
        <f>COUNTA($A$5:A46)</f>
        <v>29</v>
      </c>
      <c r="B47" s="35" t="s">
        <v>19</v>
      </c>
      <c r="C47" s="35" t="s">
        <v>83</v>
      </c>
      <c r="D47" s="35" t="s">
        <v>88</v>
      </c>
      <c r="E47" s="35" t="s">
        <v>92</v>
      </c>
      <c r="F47" s="35" t="s">
        <v>36</v>
      </c>
      <c r="G47" s="35" t="s">
        <v>65</v>
      </c>
      <c r="H47" s="35" t="s">
        <v>31</v>
      </c>
      <c r="I47" s="35" t="s">
        <v>88</v>
      </c>
      <c r="J47" s="116">
        <v>3.5</v>
      </c>
      <c r="K47" s="110">
        <f>800*0.6*J47</f>
        <v>1680</v>
      </c>
      <c r="L47" s="111">
        <v>1680</v>
      </c>
      <c r="M47" s="35" t="s">
        <v>26</v>
      </c>
      <c r="N47" s="112"/>
      <c r="O47" s="113"/>
    </row>
    <row r="48" ht="14.25" spans="1:15">
      <c r="A48" s="35">
        <f>COUNTA($A$5:A47)</f>
        <v>30</v>
      </c>
      <c r="B48" s="35" t="s">
        <v>19</v>
      </c>
      <c r="C48" s="35" t="s">
        <v>83</v>
      </c>
      <c r="D48" s="35" t="s">
        <v>93</v>
      </c>
      <c r="E48" s="35" t="s">
        <v>94</v>
      </c>
      <c r="F48" s="35" t="s">
        <v>45</v>
      </c>
      <c r="G48" s="35" t="s">
        <v>37</v>
      </c>
      <c r="H48" s="35" t="s">
        <v>25</v>
      </c>
      <c r="I48" s="35" t="s">
        <v>93</v>
      </c>
      <c r="J48" s="110">
        <v>20</v>
      </c>
      <c r="K48" s="110">
        <f t="shared" si="6"/>
        <v>240</v>
      </c>
      <c r="L48" s="111">
        <v>1200</v>
      </c>
      <c r="M48" s="35" t="s">
        <v>26</v>
      </c>
      <c r="N48" s="112"/>
      <c r="O48" s="113"/>
    </row>
    <row r="49" ht="14.25" spans="1:15">
      <c r="A49" s="35"/>
      <c r="B49" s="35"/>
      <c r="C49" s="35"/>
      <c r="D49" s="35"/>
      <c r="E49" s="35"/>
      <c r="F49" s="35"/>
      <c r="G49" s="35"/>
      <c r="H49" s="35" t="s">
        <v>95</v>
      </c>
      <c r="I49" s="35" t="s">
        <v>93</v>
      </c>
      <c r="J49" s="116">
        <v>1.5</v>
      </c>
      <c r="K49" s="110">
        <f>800*0.8*J49</f>
        <v>960</v>
      </c>
      <c r="L49" s="111"/>
      <c r="M49" s="35"/>
      <c r="N49" s="112"/>
      <c r="O49" s="113"/>
    </row>
    <row r="50" ht="28.5" spans="1:15">
      <c r="A50" s="35">
        <f>COUNTA($A$5:A49)</f>
        <v>31</v>
      </c>
      <c r="B50" s="35" t="s">
        <v>19</v>
      </c>
      <c r="C50" s="35" t="s">
        <v>83</v>
      </c>
      <c r="D50" s="35" t="s">
        <v>96</v>
      </c>
      <c r="E50" s="35" t="s">
        <v>97</v>
      </c>
      <c r="F50" s="35" t="s">
        <v>40</v>
      </c>
      <c r="G50" s="35" t="s">
        <v>24</v>
      </c>
      <c r="H50" s="35" t="s">
        <v>25</v>
      </c>
      <c r="I50" s="35" t="s">
        <v>96</v>
      </c>
      <c r="J50" s="111">
        <v>25</v>
      </c>
      <c r="K50" s="110">
        <f t="shared" ref="K50:K55" si="7">15*0.8*J50</f>
        <v>300</v>
      </c>
      <c r="L50" s="111">
        <v>300</v>
      </c>
      <c r="M50" s="35" t="s">
        <v>26</v>
      </c>
      <c r="N50" s="112"/>
      <c r="O50" s="113"/>
    </row>
    <row r="51" ht="42.75" spans="1:15">
      <c r="A51" s="35">
        <f>COUNTA($A$5:A50)</f>
        <v>32</v>
      </c>
      <c r="B51" s="35" t="s">
        <v>19</v>
      </c>
      <c r="C51" s="35" t="s">
        <v>83</v>
      </c>
      <c r="D51" s="35" t="s">
        <v>98</v>
      </c>
      <c r="E51" s="35" t="s">
        <v>99</v>
      </c>
      <c r="F51" s="35" t="s">
        <v>36</v>
      </c>
      <c r="G51" s="35" t="s">
        <v>65</v>
      </c>
      <c r="H51" s="35" t="s">
        <v>100</v>
      </c>
      <c r="I51" s="35" t="s">
        <v>98</v>
      </c>
      <c r="J51" s="110">
        <v>1</v>
      </c>
      <c r="K51" s="110">
        <f>600*0.6*J51</f>
        <v>360</v>
      </c>
      <c r="L51" s="111">
        <v>360</v>
      </c>
      <c r="M51" s="35" t="s">
        <v>26</v>
      </c>
      <c r="N51" s="112" t="s">
        <v>101</v>
      </c>
      <c r="O51" s="113"/>
    </row>
    <row r="52" ht="28.5" spans="1:15">
      <c r="A52" s="35">
        <f>COUNTA($A$5:A51)</f>
        <v>33</v>
      </c>
      <c r="B52" s="35" t="s">
        <v>19</v>
      </c>
      <c r="C52" s="35" t="s">
        <v>102</v>
      </c>
      <c r="D52" s="35" t="s">
        <v>103</v>
      </c>
      <c r="E52" s="35" t="s">
        <v>104</v>
      </c>
      <c r="F52" s="35" t="s">
        <v>40</v>
      </c>
      <c r="G52" s="35" t="s">
        <v>24</v>
      </c>
      <c r="H52" s="35" t="s">
        <v>25</v>
      </c>
      <c r="I52" s="35" t="s">
        <v>103</v>
      </c>
      <c r="J52" s="111">
        <v>20</v>
      </c>
      <c r="K52" s="110">
        <f t="shared" si="7"/>
        <v>240</v>
      </c>
      <c r="L52" s="111">
        <v>240</v>
      </c>
      <c r="M52" s="35" t="s">
        <v>26</v>
      </c>
      <c r="N52" s="112"/>
      <c r="O52" s="113"/>
    </row>
    <row r="53" ht="42.75" spans="1:15">
      <c r="A53" s="35">
        <f>COUNTA($A$5:A52)</f>
        <v>34</v>
      </c>
      <c r="B53" s="35" t="s">
        <v>19</v>
      </c>
      <c r="C53" s="35" t="s">
        <v>102</v>
      </c>
      <c r="D53" s="35" t="s">
        <v>105</v>
      </c>
      <c r="E53" s="35" t="s">
        <v>106</v>
      </c>
      <c r="F53" s="35" t="s">
        <v>45</v>
      </c>
      <c r="G53" s="35" t="s">
        <v>24</v>
      </c>
      <c r="H53" s="35" t="s">
        <v>31</v>
      </c>
      <c r="I53" s="35" t="s">
        <v>105</v>
      </c>
      <c r="J53" s="111">
        <v>1</v>
      </c>
      <c r="K53" s="110">
        <v>640</v>
      </c>
      <c r="L53" s="111">
        <v>640</v>
      </c>
      <c r="M53" s="35" t="s">
        <v>26</v>
      </c>
      <c r="N53" s="112"/>
      <c r="O53" s="113"/>
    </row>
    <row r="54" ht="28.5" spans="1:15">
      <c r="A54" s="35">
        <f>COUNTA($A$5:A53)</f>
        <v>35</v>
      </c>
      <c r="B54" s="35" t="s">
        <v>19</v>
      </c>
      <c r="C54" s="35" t="s">
        <v>102</v>
      </c>
      <c r="D54" s="35" t="s">
        <v>107</v>
      </c>
      <c r="E54" s="35" t="s">
        <v>108</v>
      </c>
      <c r="F54" s="35" t="s">
        <v>45</v>
      </c>
      <c r="G54" s="35" t="s">
        <v>65</v>
      </c>
      <c r="H54" s="35" t="s">
        <v>25</v>
      </c>
      <c r="I54" s="35" t="s">
        <v>107</v>
      </c>
      <c r="J54" s="111">
        <v>50</v>
      </c>
      <c r="K54" s="110">
        <f t="shared" si="7"/>
        <v>600</v>
      </c>
      <c r="L54" s="111">
        <v>600</v>
      </c>
      <c r="M54" s="35" t="s">
        <v>26</v>
      </c>
      <c r="N54" s="112"/>
      <c r="O54" s="113"/>
    </row>
    <row r="55" ht="28.5" spans="1:15">
      <c r="A55" s="35">
        <f>COUNTA($A$5:A54)</f>
        <v>36</v>
      </c>
      <c r="B55" s="35" t="s">
        <v>19</v>
      </c>
      <c r="C55" s="35" t="s">
        <v>109</v>
      </c>
      <c r="D55" s="35" t="s">
        <v>110</v>
      </c>
      <c r="E55" s="35" t="s">
        <v>111</v>
      </c>
      <c r="F55" s="35" t="s">
        <v>112</v>
      </c>
      <c r="G55" s="35" t="s">
        <v>50</v>
      </c>
      <c r="H55" s="35" t="s">
        <v>25</v>
      </c>
      <c r="I55" s="35" t="s">
        <v>110</v>
      </c>
      <c r="J55" s="111">
        <v>20</v>
      </c>
      <c r="K55" s="110">
        <f t="shared" si="7"/>
        <v>240</v>
      </c>
      <c r="L55" s="111">
        <v>240</v>
      </c>
      <c r="M55" s="35" t="s">
        <v>26</v>
      </c>
      <c r="N55" s="112"/>
      <c r="O55" s="113"/>
    </row>
    <row r="56" ht="71.25" spans="1:15">
      <c r="A56" s="35">
        <f>COUNTA($A$5:A55)</f>
        <v>37</v>
      </c>
      <c r="B56" s="35" t="s">
        <v>19</v>
      </c>
      <c r="C56" s="35" t="s">
        <v>109</v>
      </c>
      <c r="D56" s="35" t="s">
        <v>110</v>
      </c>
      <c r="E56" s="35" t="s">
        <v>113</v>
      </c>
      <c r="F56" s="35" t="s">
        <v>114</v>
      </c>
      <c r="G56" s="35" t="s">
        <v>29</v>
      </c>
      <c r="H56" s="35" t="s">
        <v>25</v>
      </c>
      <c r="I56" s="35" t="s">
        <v>110</v>
      </c>
      <c r="J56" s="111">
        <v>30</v>
      </c>
      <c r="K56" s="110">
        <f>15*1*J56</f>
        <v>450</v>
      </c>
      <c r="L56" s="111">
        <v>450</v>
      </c>
      <c r="M56" s="115" t="s">
        <v>115</v>
      </c>
      <c r="N56" s="112"/>
      <c r="O56" s="113"/>
    </row>
    <row r="57" ht="42.75" spans="1:15">
      <c r="A57" s="35">
        <f>COUNTA($A$5:A56)</f>
        <v>38</v>
      </c>
      <c r="B57" s="35" t="s">
        <v>19</v>
      </c>
      <c r="C57" s="35" t="s">
        <v>109</v>
      </c>
      <c r="D57" s="35" t="s">
        <v>116</v>
      </c>
      <c r="E57" s="35" t="s">
        <v>117</v>
      </c>
      <c r="F57" s="35" t="s">
        <v>112</v>
      </c>
      <c r="G57" s="35" t="s">
        <v>65</v>
      </c>
      <c r="H57" s="35" t="s">
        <v>25</v>
      </c>
      <c r="I57" s="35" t="s">
        <v>116</v>
      </c>
      <c r="J57" s="111">
        <v>20</v>
      </c>
      <c r="K57" s="110">
        <f t="shared" ref="K57:K66" si="8">15*0.8*J57</f>
        <v>240</v>
      </c>
      <c r="L57" s="111">
        <v>240</v>
      </c>
      <c r="M57" s="35" t="s">
        <v>26</v>
      </c>
      <c r="N57" s="112" t="s">
        <v>118</v>
      </c>
      <c r="O57" s="113"/>
    </row>
    <row r="58" ht="71.25" spans="1:15">
      <c r="A58" s="35">
        <f>COUNTA($A$5:A57)</f>
        <v>39</v>
      </c>
      <c r="B58" s="35" t="s">
        <v>19</v>
      </c>
      <c r="C58" s="35" t="s">
        <v>109</v>
      </c>
      <c r="D58" s="35" t="s">
        <v>116</v>
      </c>
      <c r="E58" s="35" t="s">
        <v>119</v>
      </c>
      <c r="F58" s="35" t="s">
        <v>36</v>
      </c>
      <c r="G58" s="35" t="s">
        <v>65</v>
      </c>
      <c r="H58" s="35" t="s">
        <v>25</v>
      </c>
      <c r="I58" s="35" t="s">
        <v>116</v>
      </c>
      <c r="J58" s="111">
        <v>20</v>
      </c>
      <c r="K58" s="110">
        <f>15*0.6*J58</f>
        <v>180</v>
      </c>
      <c r="L58" s="111">
        <v>180</v>
      </c>
      <c r="M58" s="115" t="s">
        <v>120</v>
      </c>
      <c r="N58" s="112"/>
      <c r="O58" s="113"/>
    </row>
    <row r="59" ht="14.25" spans="1:15">
      <c r="A59" s="35">
        <f>COUNTA($A$5:A58)</f>
        <v>40</v>
      </c>
      <c r="B59" s="35" t="s">
        <v>19</v>
      </c>
      <c r="C59" s="35" t="s">
        <v>121</v>
      </c>
      <c r="D59" s="35" t="s">
        <v>122</v>
      </c>
      <c r="E59" s="35" t="s">
        <v>123</v>
      </c>
      <c r="F59" s="35" t="s">
        <v>23</v>
      </c>
      <c r="G59" s="35" t="s">
        <v>65</v>
      </c>
      <c r="H59" s="35" t="s">
        <v>25</v>
      </c>
      <c r="I59" s="35" t="s">
        <v>122</v>
      </c>
      <c r="J59" s="111">
        <v>38</v>
      </c>
      <c r="K59" s="110">
        <f t="shared" si="8"/>
        <v>456</v>
      </c>
      <c r="L59" s="111">
        <v>1176</v>
      </c>
      <c r="M59" s="35" t="s">
        <v>26</v>
      </c>
      <c r="N59" s="112"/>
      <c r="O59" s="113"/>
    </row>
    <row r="60" ht="14.25" spans="1:15">
      <c r="A60" s="35"/>
      <c r="B60" s="35"/>
      <c r="C60" s="35"/>
      <c r="D60" s="35"/>
      <c r="E60" s="35"/>
      <c r="F60" s="35"/>
      <c r="G60" s="35"/>
      <c r="H60" s="35" t="s">
        <v>100</v>
      </c>
      <c r="I60" s="35" t="s">
        <v>122</v>
      </c>
      <c r="J60" s="116">
        <v>1.5</v>
      </c>
      <c r="K60" s="110">
        <f>600*0.8*J60</f>
        <v>720</v>
      </c>
      <c r="L60" s="111"/>
      <c r="M60" s="35"/>
      <c r="N60" s="112"/>
      <c r="O60" s="113"/>
    </row>
    <row r="61" ht="28.5" spans="1:15">
      <c r="A61" s="35">
        <f>COUNTA($A$5:A60)</f>
        <v>41</v>
      </c>
      <c r="B61" s="35" t="s">
        <v>19</v>
      </c>
      <c r="C61" s="35" t="s">
        <v>124</v>
      </c>
      <c r="D61" s="35" t="s">
        <v>125</v>
      </c>
      <c r="E61" s="35" t="s">
        <v>126</v>
      </c>
      <c r="F61" s="35" t="s">
        <v>45</v>
      </c>
      <c r="G61" s="35" t="s">
        <v>24</v>
      </c>
      <c r="H61" s="35" t="s">
        <v>25</v>
      </c>
      <c r="I61" s="35" t="s">
        <v>125</v>
      </c>
      <c r="J61" s="111">
        <v>20</v>
      </c>
      <c r="K61" s="110">
        <f t="shared" si="8"/>
        <v>240</v>
      </c>
      <c r="L61" s="111">
        <v>240</v>
      </c>
      <c r="M61" s="35" t="s">
        <v>26</v>
      </c>
      <c r="N61" s="112"/>
      <c r="O61" s="113"/>
    </row>
    <row r="62" ht="71.25" spans="1:15">
      <c r="A62" s="35">
        <f>COUNTA($A$5:A61)</f>
        <v>42</v>
      </c>
      <c r="B62" s="35" t="s">
        <v>19</v>
      </c>
      <c r="C62" s="35" t="s">
        <v>124</v>
      </c>
      <c r="D62" s="35" t="s">
        <v>127</v>
      </c>
      <c r="E62" s="35" t="s">
        <v>128</v>
      </c>
      <c r="F62" s="35" t="s">
        <v>45</v>
      </c>
      <c r="G62" s="35" t="s">
        <v>24</v>
      </c>
      <c r="H62" s="35" t="s">
        <v>25</v>
      </c>
      <c r="I62" s="35" t="s">
        <v>127</v>
      </c>
      <c r="J62" s="111">
        <v>20</v>
      </c>
      <c r="K62" s="110">
        <f t="shared" si="8"/>
        <v>240</v>
      </c>
      <c r="L62" s="111">
        <v>240</v>
      </c>
      <c r="M62" s="115" t="s">
        <v>129</v>
      </c>
      <c r="N62" s="112"/>
      <c r="O62" s="113"/>
    </row>
    <row r="63" ht="71.25" spans="1:15">
      <c r="A63" s="35">
        <f>COUNTA($A$5:A62)</f>
        <v>43</v>
      </c>
      <c r="B63" s="35" t="s">
        <v>19</v>
      </c>
      <c r="C63" s="35" t="s">
        <v>130</v>
      </c>
      <c r="D63" s="35" t="s">
        <v>131</v>
      </c>
      <c r="E63" s="35" t="s">
        <v>132</v>
      </c>
      <c r="F63" s="35" t="s">
        <v>23</v>
      </c>
      <c r="G63" s="35" t="s">
        <v>29</v>
      </c>
      <c r="H63" s="35" t="s">
        <v>25</v>
      </c>
      <c r="I63" s="35" t="s">
        <v>131</v>
      </c>
      <c r="J63" s="111">
        <v>30</v>
      </c>
      <c r="K63" s="111">
        <f t="shared" si="8"/>
        <v>360</v>
      </c>
      <c r="L63" s="111">
        <v>360</v>
      </c>
      <c r="M63" s="35" t="s">
        <v>133</v>
      </c>
      <c r="N63" s="112"/>
      <c r="O63" s="113"/>
    </row>
    <row r="64" ht="28.5" spans="1:15">
      <c r="A64" s="35">
        <f>COUNTA($A$5:A63)</f>
        <v>44</v>
      </c>
      <c r="B64" s="35" t="s">
        <v>19</v>
      </c>
      <c r="C64" s="35" t="s">
        <v>130</v>
      </c>
      <c r="D64" s="35" t="s">
        <v>134</v>
      </c>
      <c r="E64" s="35" t="s">
        <v>135</v>
      </c>
      <c r="F64" s="35" t="s">
        <v>60</v>
      </c>
      <c r="G64" s="35" t="s">
        <v>24</v>
      </c>
      <c r="H64" s="35" t="s">
        <v>25</v>
      </c>
      <c r="I64" s="35" t="s">
        <v>136</v>
      </c>
      <c r="J64" s="111">
        <v>20</v>
      </c>
      <c r="K64" s="111">
        <f t="shared" si="8"/>
        <v>240</v>
      </c>
      <c r="L64" s="111">
        <v>240</v>
      </c>
      <c r="M64" s="35" t="s">
        <v>26</v>
      </c>
      <c r="N64" s="112"/>
      <c r="O64" s="113"/>
    </row>
    <row r="65" ht="28.5" spans="1:15">
      <c r="A65" s="35">
        <f>COUNTA($A$5:A64)</f>
        <v>45</v>
      </c>
      <c r="B65" s="35" t="s">
        <v>19</v>
      </c>
      <c r="C65" s="35" t="s">
        <v>130</v>
      </c>
      <c r="D65" s="35" t="s">
        <v>137</v>
      </c>
      <c r="E65" s="35" t="s">
        <v>138</v>
      </c>
      <c r="F65" s="35" t="s">
        <v>45</v>
      </c>
      <c r="G65" s="35" t="s">
        <v>37</v>
      </c>
      <c r="H65" s="35" t="s">
        <v>25</v>
      </c>
      <c r="I65" s="35" t="s">
        <v>137</v>
      </c>
      <c r="J65" s="111">
        <v>20</v>
      </c>
      <c r="K65" s="111">
        <f t="shared" si="8"/>
        <v>240</v>
      </c>
      <c r="L65" s="111">
        <v>240</v>
      </c>
      <c r="M65" s="35" t="s">
        <v>26</v>
      </c>
      <c r="N65" s="112"/>
      <c r="O65" s="113"/>
    </row>
    <row r="66" ht="28.5" spans="1:15">
      <c r="A66" s="35">
        <f>COUNTA($A$5:A65)</f>
        <v>46</v>
      </c>
      <c r="B66" s="35" t="s">
        <v>19</v>
      </c>
      <c r="C66" s="35" t="s">
        <v>130</v>
      </c>
      <c r="D66" s="35" t="s">
        <v>137</v>
      </c>
      <c r="E66" s="35" t="s">
        <v>139</v>
      </c>
      <c r="F66" s="35" t="s">
        <v>23</v>
      </c>
      <c r="G66" s="35" t="s">
        <v>65</v>
      </c>
      <c r="H66" s="35" t="s">
        <v>25</v>
      </c>
      <c r="I66" s="35" t="s">
        <v>137</v>
      </c>
      <c r="J66" s="111">
        <v>23</v>
      </c>
      <c r="K66" s="111">
        <f t="shared" si="8"/>
        <v>276</v>
      </c>
      <c r="L66" s="111">
        <v>276</v>
      </c>
      <c r="M66" s="35" t="s">
        <v>26</v>
      </c>
      <c r="N66" s="112"/>
      <c r="O66" s="113"/>
    </row>
    <row r="67" ht="28.5" spans="1:15">
      <c r="A67" s="35">
        <f>COUNTA($A$5:A66)</f>
        <v>47</v>
      </c>
      <c r="B67" s="35" t="s">
        <v>19</v>
      </c>
      <c r="C67" s="35" t="s">
        <v>130</v>
      </c>
      <c r="D67" s="35" t="s">
        <v>137</v>
      </c>
      <c r="E67" s="35" t="s">
        <v>140</v>
      </c>
      <c r="F67" s="35" t="s">
        <v>36</v>
      </c>
      <c r="G67" s="35" t="s">
        <v>50</v>
      </c>
      <c r="H67" s="35" t="s">
        <v>25</v>
      </c>
      <c r="I67" s="35" t="s">
        <v>137</v>
      </c>
      <c r="J67" s="111">
        <v>55</v>
      </c>
      <c r="K67" s="111">
        <f>15*0.6*J67</f>
        <v>495</v>
      </c>
      <c r="L67" s="111">
        <v>495</v>
      </c>
      <c r="M67" s="35" t="s">
        <v>26</v>
      </c>
      <c r="N67" s="112"/>
      <c r="O67" s="113"/>
    </row>
    <row r="68" ht="14.25" spans="1:15">
      <c r="A68" s="35">
        <f>COUNTA($A$5:A67)</f>
        <v>48</v>
      </c>
      <c r="B68" s="35" t="s">
        <v>19</v>
      </c>
      <c r="C68" s="35" t="s">
        <v>130</v>
      </c>
      <c r="D68" s="35" t="s">
        <v>137</v>
      </c>
      <c r="E68" s="35" t="s">
        <v>141</v>
      </c>
      <c r="F68" s="35" t="s">
        <v>45</v>
      </c>
      <c r="G68" s="35" t="s">
        <v>29</v>
      </c>
      <c r="H68" s="35" t="s">
        <v>25</v>
      </c>
      <c r="I68" s="35" t="s">
        <v>137</v>
      </c>
      <c r="J68" s="111">
        <v>36</v>
      </c>
      <c r="K68" s="111">
        <f t="shared" ref="K68:K72" si="9">15*0.8*J68</f>
        <v>432</v>
      </c>
      <c r="L68" s="111">
        <v>752</v>
      </c>
      <c r="M68" s="115" t="s">
        <v>142</v>
      </c>
      <c r="N68" s="112"/>
      <c r="O68" s="113"/>
    </row>
    <row r="69" ht="14.25" spans="1:15">
      <c r="A69" s="35"/>
      <c r="B69" s="35"/>
      <c r="C69" s="35"/>
      <c r="D69" s="35"/>
      <c r="E69" s="35"/>
      <c r="F69" s="35"/>
      <c r="G69" s="35"/>
      <c r="H69" s="35" t="s">
        <v>143</v>
      </c>
      <c r="I69" s="35" t="s">
        <v>137</v>
      </c>
      <c r="J69" s="111">
        <v>1</v>
      </c>
      <c r="K69" s="111">
        <f>400*0.8*J69</f>
        <v>320</v>
      </c>
      <c r="L69" s="111"/>
      <c r="M69" s="115"/>
      <c r="N69" s="112"/>
      <c r="O69" s="113"/>
    </row>
    <row r="70" ht="28.5" spans="1:15">
      <c r="A70" s="35">
        <f>COUNTA($A$5:A69)</f>
        <v>49</v>
      </c>
      <c r="B70" s="35" t="s">
        <v>19</v>
      </c>
      <c r="C70" s="35" t="s">
        <v>130</v>
      </c>
      <c r="D70" s="35" t="s">
        <v>144</v>
      </c>
      <c r="E70" s="35" t="s">
        <v>145</v>
      </c>
      <c r="F70" s="35" t="s">
        <v>45</v>
      </c>
      <c r="G70" s="35" t="s">
        <v>65</v>
      </c>
      <c r="H70" s="35" t="s">
        <v>25</v>
      </c>
      <c r="I70" s="35" t="s">
        <v>144</v>
      </c>
      <c r="J70" s="111">
        <v>23</v>
      </c>
      <c r="K70" s="111">
        <f t="shared" si="9"/>
        <v>276</v>
      </c>
      <c r="L70" s="111">
        <v>276</v>
      </c>
      <c r="M70" s="35" t="s">
        <v>26</v>
      </c>
      <c r="N70" s="112"/>
      <c r="O70" s="113"/>
    </row>
    <row r="71" ht="28.5" spans="1:15">
      <c r="A71" s="35">
        <f>COUNTA($A$5:A70)</f>
        <v>50</v>
      </c>
      <c r="B71" s="35" t="s">
        <v>19</v>
      </c>
      <c r="C71" s="35" t="s">
        <v>130</v>
      </c>
      <c r="D71" s="35" t="s">
        <v>146</v>
      </c>
      <c r="E71" s="35" t="s">
        <v>147</v>
      </c>
      <c r="F71" s="35" t="s">
        <v>60</v>
      </c>
      <c r="G71" s="35" t="s">
        <v>65</v>
      </c>
      <c r="H71" s="35" t="s">
        <v>25</v>
      </c>
      <c r="I71" s="35" t="s">
        <v>148</v>
      </c>
      <c r="J71" s="111">
        <v>20</v>
      </c>
      <c r="K71" s="111">
        <f t="shared" si="9"/>
        <v>240</v>
      </c>
      <c r="L71" s="111">
        <v>240</v>
      </c>
      <c r="M71" s="35" t="s">
        <v>26</v>
      </c>
      <c r="N71" s="112"/>
      <c r="O71" s="113"/>
    </row>
    <row r="72" ht="71.25" spans="1:15">
      <c r="A72" s="35">
        <f>COUNTA($A$5:A71)</f>
        <v>51</v>
      </c>
      <c r="B72" s="35" t="s">
        <v>19</v>
      </c>
      <c r="C72" s="35" t="s">
        <v>130</v>
      </c>
      <c r="D72" s="35" t="s">
        <v>149</v>
      </c>
      <c r="E72" s="35" t="s">
        <v>150</v>
      </c>
      <c r="F72" s="35" t="s">
        <v>40</v>
      </c>
      <c r="G72" s="35" t="s">
        <v>29</v>
      </c>
      <c r="H72" s="35" t="s">
        <v>25</v>
      </c>
      <c r="I72" s="35" t="s">
        <v>149</v>
      </c>
      <c r="J72" s="111">
        <v>24</v>
      </c>
      <c r="K72" s="111">
        <f t="shared" si="9"/>
        <v>288</v>
      </c>
      <c r="L72" s="111">
        <v>288</v>
      </c>
      <c r="M72" s="115" t="s">
        <v>151</v>
      </c>
      <c r="N72" s="112"/>
      <c r="O72" s="113"/>
    </row>
    <row r="73" ht="28.5" spans="1:15">
      <c r="A73" s="35">
        <f>COUNTA($A$5:A72)</f>
        <v>52</v>
      </c>
      <c r="B73" s="35" t="s">
        <v>19</v>
      </c>
      <c r="C73" s="35" t="s">
        <v>130</v>
      </c>
      <c r="D73" s="35" t="s">
        <v>149</v>
      </c>
      <c r="E73" s="35" t="s">
        <v>152</v>
      </c>
      <c r="F73" s="35" t="s">
        <v>36</v>
      </c>
      <c r="G73" s="35" t="s">
        <v>50</v>
      </c>
      <c r="H73" s="35" t="s">
        <v>25</v>
      </c>
      <c r="I73" s="35" t="s">
        <v>149</v>
      </c>
      <c r="J73" s="111">
        <v>20</v>
      </c>
      <c r="K73" s="111">
        <f t="shared" ref="K73:K77" si="10">15*0.6*J73</f>
        <v>180</v>
      </c>
      <c r="L73" s="111">
        <v>180</v>
      </c>
      <c r="M73" s="35" t="s">
        <v>26</v>
      </c>
      <c r="N73" s="112"/>
      <c r="O73" s="113"/>
    </row>
    <row r="74" ht="42.75" spans="1:15">
      <c r="A74" s="35">
        <f>COUNTA($A$5:A73)</f>
        <v>53</v>
      </c>
      <c r="B74" s="35" t="s">
        <v>19</v>
      </c>
      <c r="C74" s="35" t="s">
        <v>130</v>
      </c>
      <c r="D74" s="35" t="s">
        <v>149</v>
      </c>
      <c r="E74" s="35" t="s">
        <v>153</v>
      </c>
      <c r="F74" s="35" t="s">
        <v>112</v>
      </c>
      <c r="G74" s="35" t="s">
        <v>65</v>
      </c>
      <c r="H74" s="35" t="s">
        <v>25</v>
      </c>
      <c r="I74" s="35" t="s">
        <v>149</v>
      </c>
      <c r="J74" s="111">
        <v>30</v>
      </c>
      <c r="K74" s="111">
        <f t="shared" ref="K74:K80" si="11">15*0.8*J74</f>
        <v>360</v>
      </c>
      <c r="L74" s="111">
        <v>360</v>
      </c>
      <c r="M74" s="35" t="s">
        <v>26</v>
      </c>
      <c r="N74" s="112" t="s">
        <v>154</v>
      </c>
      <c r="O74" s="113"/>
    </row>
    <row r="75" ht="71.25" spans="1:15">
      <c r="A75" s="35">
        <f>COUNTA($A$5:A74)</f>
        <v>54</v>
      </c>
      <c r="B75" s="35" t="s">
        <v>19</v>
      </c>
      <c r="C75" s="35" t="s">
        <v>130</v>
      </c>
      <c r="D75" s="35" t="s">
        <v>149</v>
      </c>
      <c r="E75" s="35" t="s">
        <v>155</v>
      </c>
      <c r="F75" s="35" t="s">
        <v>45</v>
      </c>
      <c r="G75" s="35" t="s">
        <v>65</v>
      </c>
      <c r="H75" s="35" t="s">
        <v>25</v>
      </c>
      <c r="I75" s="35" t="s">
        <v>149</v>
      </c>
      <c r="J75" s="111">
        <v>20</v>
      </c>
      <c r="K75" s="111">
        <f t="shared" si="11"/>
        <v>240</v>
      </c>
      <c r="L75" s="111">
        <v>240</v>
      </c>
      <c r="M75" s="115" t="s">
        <v>156</v>
      </c>
      <c r="N75" s="112" t="s">
        <v>157</v>
      </c>
      <c r="O75" s="113"/>
    </row>
    <row r="76" ht="42.75" spans="1:15">
      <c r="A76" s="35">
        <f>COUNTA($A$5:A75)</f>
        <v>55</v>
      </c>
      <c r="B76" s="35" t="s">
        <v>19</v>
      </c>
      <c r="C76" s="35" t="s">
        <v>130</v>
      </c>
      <c r="D76" s="35" t="s">
        <v>158</v>
      </c>
      <c r="E76" s="35" t="s">
        <v>159</v>
      </c>
      <c r="F76" s="35" t="s">
        <v>36</v>
      </c>
      <c r="G76" s="35" t="s">
        <v>37</v>
      </c>
      <c r="H76" s="35" t="s">
        <v>25</v>
      </c>
      <c r="I76" s="35" t="s">
        <v>158</v>
      </c>
      <c r="J76" s="111">
        <v>50</v>
      </c>
      <c r="K76" s="111">
        <f t="shared" si="10"/>
        <v>450</v>
      </c>
      <c r="L76" s="111">
        <v>450</v>
      </c>
      <c r="M76" s="35" t="s">
        <v>26</v>
      </c>
      <c r="N76" s="112" t="s">
        <v>160</v>
      </c>
      <c r="O76" s="113"/>
    </row>
    <row r="77" ht="28.5" spans="1:15">
      <c r="A77" s="35">
        <f>COUNTA($A$5:A76)</f>
        <v>56</v>
      </c>
      <c r="B77" s="35" t="s">
        <v>19</v>
      </c>
      <c r="C77" s="35" t="s">
        <v>130</v>
      </c>
      <c r="D77" s="35" t="s">
        <v>158</v>
      </c>
      <c r="E77" s="35" t="s">
        <v>161</v>
      </c>
      <c r="F77" s="35" t="s">
        <v>64</v>
      </c>
      <c r="G77" s="35" t="s">
        <v>37</v>
      </c>
      <c r="H77" s="35" t="s">
        <v>25</v>
      </c>
      <c r="I77" s="35" t="s">
        <v>158</v>
      </c>
      <c r="J77" s="111">
        <v>22</v>
      </c>
      <c r="K77" s="111">
        <f t="shared" si="10"/>
        <v>198</v>
      </c>
      <c r="L77" s="111">
        <v>198</v>
      </c>
      <c r="M77" s="35" t="s">
        <v>26</v>
      </c>
      <c r="N77" s="112"/>
      <c r="O77" s="113"/>
    </row>
    <row r="78" ht="28.5" spans="1:15">
      <c r="A78" s="35">
        <f>COUNTA($A$5:A77)</f>
        <v>57</v>
      </c>
      <c r="B78" s="35" t="s">
        <v>19</v>
      </c>
      <c r="C78" s="35" t="s">
        <v>130</v>
      </c>
      <c r="D78" s="35" t="s">
        <v>158</v>
      </c>
      <c r="E78" s="35" t="s">
        <v>162</v>
      </c>
      <c r="F78" s="35" t="s">
        <v>40</v>
      </c>
      <c r="G78" s="35" t="s">
        <v>29</v>
      </c>
      <c r="H78" s="35" t="s">
        <v>38</v>
      </c>
      <c r="I78" s="35" t="s">
        <v>158</v>
      </c>
      <c r="J78" s="115">
        <v>2.68</v>
      </c>
      <c r="K78" s="116">
        <f>400*0.8*J78</f>
        <v>857.6</v>
      </c>
      <c r="L78" s="116">
        <v>857.6</v>
      </c>
      <c r="M78" s="35" t="s">
        <v>26</v>
      </c>
      <c r="N78" s="112"/>
      <c r="O78" s="113"/>
    </row>
    <row r="79" ht="28.5" spans="1:15">
      <c r="A79" s="35">
        <f>COUNTA($A$5:A78)</f>
        <v>58</v>
      </c>
      <c r="B79" s="35" t="s">
        <v>19</v>
      </c>
      <c r="C79" s="35" t="s">
        <v>130</v>
      </c>
      <c r="D79" s="35" t="s">
        <v>163</v>
      </c>
      <c r="E79" s="35" t="s">
        <v>164</v>
      </c>
      <c r="F79" s="35" t="s">
        <v>40</v>
      </c>
      <c r="G79" s="35" t="s">
        <v>50</v>
      </c>
      <c r="H79" s="35" t="s">
        <v>25</v>
      </c>
      <c r="I79" s="35" t="s">
        <v>163</v>
      </c>
      <c r="J79" s="111">
        <v>30</v>
      </c>
      <c r="K79" s="111">
        <f t="shared" si="11"/>
        <v>360</v>
      </c>
      <c r="L79" s="111">
        <v>360</v>
      </c>
      <c r="M79" s="35" t="s">
        <v>26</v>
      </c>
      <c r="N79" s="112"/>
      <c r="O79" s="113"/>
    </row>
    <row r="80" ht="28.5" spans="1:15">
      <c r="A80" s="35">
        <f>COUNTA($A$5:A79)</f>
        <v>59</v>
      </c>
      <c r="B80" s="35" t="s">
        <v>19</v>
      </c>
      <c r="C80" s="35" t="s">
        <v>165</v>
      </c>
      <c r="D80" s="35" t="s">
        <v>166</v>
      </c>
      <c r="E80" s="35" t="s">
        <v>167</v>
      </c>
      <c r="F80" s="35" t="s">
        <v>60</v>
      </c>
      <c r="G80" s="35" t="s">
        <v>29</v>
      </c>
      <c r="H80" s="35" t="s">
        <v>25</v>
      </c>
      <c r="I80" s="35" t="s">
        <v>166</v>
      </c>
      <c r="J80" s="111">
        <v>20</v>
      </c>
      <c r="K80" s="111">
        <f t="shared" si="11"/>
        <v>240</v>
      </c>
      <c r="L80" s="111">
        <v>240</v>
      </c>
      <c r="M80" s="35" t="s">
        <v>26</v>
      </c>
      <c r="N80" s="112"/>
      <c r="O80" s="113"/>
    </row>
    <row r="81" ht="28.5" spans="1:15">
      <c r="A81" s="35">
        <f>COUNTA($A$5:A80)</f>
        <v>60</v>
      </c>
      <c r="B81" s="35" t="s">
        <v>19</v>
      </c>
      <c r="C81" s="35" t="s">
        <v>165</v>
      </c>
      <c r="D81" s="35" t="s">
        <v>168</v>
      </c>
      <c r="E81" s="35" t="s">
        <v>169</v>
      </c>
      <c r="F81" s="35" t="s">
        <v>36</v>
      </c>
      <c r="G81" s="35" t="s">
        <v>170</v>
      </c>
      <c r="H81" s="35" t="s">
        <v>25</v>
      </c>
      <c r="I81" s="35" t="s">
        <v>168</v>
      </c>
      <c r="J81" s="111">
        <v>20</v>
      </c>
      <c r="K81" s="111">
        <f t="shared" ref="K81:K84" si="12">15*0.6*J81</f>
        <v>180</v>
      </c>
      <c r="L81" s="111">
        <v>180</v>
      </c>
      <c r="M81" s="35" t="s">
        <v>26</v>
      </c>
      <c r="N81" s="112"/>
      <c r="O81" s="113"/>
    </row>
    <row r="82" ht="28.5" spans="1:15">
      <c r="A82" s="35">
        <f>COUNTA($A$5:A81)</f>
        <v>61</v>
      </c>
      <c r="B82" s="35" t="s">
        <v>19</v>
      </c>
      <c r="C82" s="35" t="s">
        <v>165</v>
      </c>
      <c r="D82" s="35" t="s">
        <v>171</v>
      </c>
      <c r="E82" s="35" t="s">
        <v>172</v>
      </c>
      <c r="F82" s="35" t="s">
        <v>40</v>
      </c>
      <c r="G82" s="35" t="s">
        <v>65</v>
      </c>
      <c r="H82" s="35" t="s">
        <v>25</v>
      </c>
      <c r="I82" s="35" t="s">
        <v>171</v>
      </c>
      <c r="J82" s="111">
        <v>20</v>
      </c>
      <c r="K82" s="111">
        <f>15*0.8*J82</f>
        <v>240</v>
      </c>
      <c r="L82" s="111">
        <v>240</v>
      </c>
      <c r="M82" s="35" t="s">
        <v>26</v>
      </c>
      <c r="N82" s="112"/>
      <c r="O82" s="113"/>
    </row>
    <row r="83" ht="28.5" spans="1:15">
      <c r="A83" s="35">
        <f>COUNTA($A$5:A82)</f>
        <v>62</v>
      </c>
      <c r="B83" s="35" t="s">
        <v>19</v>
      </c>
      <c r="C83" s="35" t="s">
        <v>165</v>
      </c>
      <c r="D83" s="35" t="s">
        <v>171</v>
      </c>
      <c r="E83" s="35" t="s">
        <v>173</v>
      </c>
      <c r="F83" s="35" t="s">
        <v>64</v>
      </c>
      <c r="G83" s="35" t="s">
        <v>29</v>
      </c>
      <c r="H83" s="35" t="s">
        <v>25</v>
      </c>
      <c r="I83" s="35" t="s">
        <v>171</v>
      </c>
      <c r="J83" s="111">
        <v>20</v>
      </c>
      <c r="K83" s="111">
        <f t="shared" si="12"/>
        <v>180</v>
      </c>
      <c r="L83" s="111">
        <v>180</v>
      </c>
      <c r="M83" s="35" t="s">
        <v>26</v>
      </c>
      <c r="N83" s="112"/>
      <c r="O83" s="113"/>
    </row>
    <row r="84" ht="57" spans="1:15">
      <c r="A84" s="35">
        <f>COUNTA($A$5:A83)</f>
        <v>63</v>
      </c>
      <c r="B84" s="35" t="s">
        <v>19</v>
      </c>
      <c r="C84" s="35" t="s">
        <v>165</v>
      </c>
      <c r="D84" s="35" t="s">
        <v>174</v>
      </c>
      <c r="E84" s="35" t="s">
        <v>175</v>
      </c>
      <c r="F84" s="35" t="s">
        <v>64</v>
      </c>
      <c r="G84" s="35" t="s">
        <v>50</v>
      </c>
      <c r="H84" s="35" t="s">
        <v>25</v>
      </c>
      <c r="I84" s="35" t="s">
        <v>174</v>
      </c>
      <c r="J84" s="111">
        <v>20</v>
      </c>
      <c r="K84" s="111">
        <f t="shared" si="12"/>
        <v>180</v>
      </c>
      <c r="L84" s="111">
        <v>180</v>
      </c>
      <c r="M84" s="115" t="s">
        <v>176</v>
      </c>
      <c r="N84" s="112"/>
      <c r="O84" s="113"/>
    </row>
    <row r="85" ht="28.5" spans="1:15">
      <c r="A85" s="35">
        <f>COUNTA($A$5:A84)</f>
        <v>64</v>
      </c>
      <c r="B85" s="35" t="s">
        <v>19</v>
      </c>
      <c r="C85" s="35" t="s">
        <v>165</v>
      </c>
      <c r="D85" s="35" t="s">
        <v>177</v>
      </c>
      <c r="E85" s="35" t="s">
        <v>178</v>
      </c>
      <c r="F85" s="35" t="s">
        <v>23</v>
      </c>
      <c r="G85" s="35" t="s">
        <v>37</v>
      </c>
      <c r="H85" s="35" t="s">
        <v>25</v>
      </c>
      <c r="I85" s="35" t="s">
        <v>177</v>
      </c>
      <c r="J85" s="111">
        <v>20</v>
      </c>
      <c r="K85" s="111">
        <f>15*0.8*J85</f>
        <v>240</v>
      </c>
      <c r="L85" s="111">
        <v>240</v>
      </c>
      <c r="M85" s="35" t="s">
        <v>26</v>
      </c>
      <c r="N85" s="112"/>
      <c r="O85" s="113"/>
    </row>
    <row r="86" ht="42.75" spans="1:15">
      <c r="A86" s="35">
        <f>COUNTA($A$5:A85)</f>
        <v>65</v>
      </c>
      <c r="B86" s="35" t="s">
        <v>19</v>
      </c>
      <c r="C86" s="35" t="s">
        <v>165</v>
      </c>
      <c r="D86" s="35" t="s">
        <v>179</v>
      </c>
      <c r="E86" s="35" t="s">
        <v>180</v>
      </c>
      <c r="F86" s="35" t="s">
        <v>36</v>
      </c>
      <c r="G86" s="35" t="s">
        <v>65</v>
      </c>
      <c r="H86" s="35" t="s">
        <v>25</v>
      </c>
      <c r="I86" s="35" t="s">
        <v>179</v>
      </c>
      <c r="J86" s="111">
        <v>20</v>
      </c>
      <c r="K86" s="111">
        <f>15*0.6*J86</f>
        <v>180</v>
      </c>
      <c r="L86" s="111">
        <v>180</v>
      </c>
      <c r="M86" s="35" t="s">
        <v>26</v>
      </c>
      <c r="N86" s="112" t="s">
        <v>181</v>
      </c>
      <c r="O86" s="113"/>
    </row>
    <row r="87" ht="42.75" spans="1:15">
      <c r="A87" s="35">
        <f>COUNTA($A$5:A86)</f>
        <v>66</v>
      </c>
      <c r="B87" s="35" t="s">
        <v>19</v>
      </c>
      <c r="C87" s="35" t="s">
        <v>165</v>
      </c>
      <c r="D87" s="35" t="s">
        <v>182</v>
      </c>
      <c r="E87" s="35" t="s">
        <v>183</v>
      </c>
      <c r="F87" s="35" t="s">
        <v>72</v>
      </c>
      <c r="G87" s="35" t="s">
        <v>65</v>
      </c>
      <c r="H87" s="35" t="s">
        <v>25</v>
      </c>
      <c r="I87" s="35" t="s">
        <v>182</v>
      </c>
      <c r="J87" s="111">
        <v>20</v>
      </c>
      <c r="K87" s="111">
        <f>15*1*J87</f>
        <v>300</v>
      </c>
      <c r="L87" s="111">
        <v>300</v>
      </c>
      <c r="M87" s="35" t="s">
        <v>26</v>
      </c>
      <c r="N87" s="112" t="s">
        <v>184</v>
      </c>
      <c r="O87" s="113"/>
    </row>
    <row r="88" ht="28.5" spans="1:15">
      <c r="A88" s="35">
        <f>COUNTA($A$5:A87)</f>
        <v>67</v>
      </c>
      <c r="B88" s="35" t="s">
        <v>19</v>
      </c>
      <c r="C88" s="35" t="s">
        <v>165</v>
      </c>
      <c r="D88" s="35" t="s">
        <v>185</v>
      </c>
      <c r="E88" s="35" t="s">
        <v>186</v>
      </c>
      <c r="F88" s="35" t="s">
        <v>23</v>
      </c>
      <c r="G88" s="35" t="s">
        <v>65</v>
      </c>
      <c r="H88" s="35" t="s">
        <v>25</v>
      </c>
      <c r="I88" s="35" t="s">
        <v>185</v>
      </c>
      <c r="J88" s="111">
        <v>20</v>
      </c>
      <c r="K88" s="111">
        <f>15*0.8*J88</f>
        <v>240</v>
      </c>
      <c r="L88" s="111">
        <v>240</v>
      </c>
      <c r="M88" s="35" t="s">
        <v>26</v>
      </c>
      <c r="N88" s="112"/>
      <c r="O88" s="113"/>
    </row>
    <row r="89" ht="28.5" spans="1:15">
      <c r="A89" s="35">
        <f>COUNTA($A$5:A88)</f>
        <v>68</v>
      </c>
      <c r="B89" s="35" t="s">
        <v>187</v>
      </c>
      <c r="C89" s="10" t="s">
        <v>188</v>
      </c>
      <c r="D89" s="10" t="s">
        <v>189</v>
      </c>
      <c r="E89" s="10" t="s">
        <v>190</v>
      </c>
      <c r="F89" s="10" t="s">
        <v>64</v>
      </c>
      <c r="G89" s="10">
        <v>3</v>
      </c>
      <c r="H89" s="10" t="s">
        <v>191</v>
      </c>
      <c r="I89" s="10" t="s">
        <v>192</v>
      </c>
      <c r="J89" s="10">
        <v>3</v>
      </c>
      <c r="K89" s="10">
        <f>J89*600*0.6</f>
        <v>1080</v>
      </c>
      <c r="L89" s="10">
        <v>1080</v>
      </c>
      <c r="M89" s="10"/>
      <c r="N89" s="10"/>
      <c r="O89" s="113"/>
    </row>
    <row r="90" ht="28.5" spans="1:15">
      <c r="A90" s="35">
        <f>COUNTA($A$5:A89)</f>
        <v>69</v>
      </c>
      <c r="B90" s="35" t="s">
        <v>187</v>
      </c>
      <c r="C90" s="10" t="s">
        <v>188</v>
      </c>
      <c r="D90" s="10" t="s">
        <v>193</v>
      </c>
      <c r="E90" s="10" t="s">
        <v>194</v>
      </c>
      <c r="F90" s="10" t="s">
        <v>45</v>
      </c>
      <c r="G90" s="10">
        <v>4</v>
      </c>
      <c r="H90" s="10" t="s">
        <v>191</v>
      </c>
      <c r="I90" s="10" t="s">
        <v>195</v>
      </c>
      <c r="J90" s="10">
        <v>4.7</v>
      </c>
      <c r="K90" s="10">
        <f>J90*600*0.8</f>
        <v>2256</v>
      </c>
      <c r="L90" s="10">
        <v>3216</v>
      </c>
      <c r="M90" s="10"/>
      <c r="N90" s="10"/>
      <c r="O90" s="113"/>
    </row>
    <row r="91" ht="28.5" spans="1:15">
      <c r="A91" s="35"/>
      <c r="B91" s="35"/>
      <c r="C91" s="10"/>
      <c r="D91" s="10"/>
      <c r="E91" s="10"/>
      <c r="F91" s="10"/>
      <c r="G91" s="10"/>
      <c r="H91" s="10" t="s">
        <v>196</v>
      </c>
      <c r="I91" s="10"/>
      <c r="J91" s="10">
        <v>1.5</v>
      </c>
      <c r="K91" s="10">
        <f>J91*800*0.8</f>
        <v>960</v>
      </c>
      <c r="L91" s="10"/>
      <c r="M91" s="10"/>
      <c r="N91" s="10"/>
      <c r="O91" s="113"/>
    </row>
    <row r="92" ht="28.5" spans="1:15">
      <c r="A92" s="35">
        <f>COUNTA($A$5:A91)</f>
        <v>70</v>
      </c>
      <c r="B92" s="35" t="s">
        <v>187</v>
      </c>
      <c r="C92" s="10" t="s">
        <v>188</v>
      </c>
      <c r="D92" s="10" t="s">
        <v>197</v>
      </c>
      <c r="E92" s="10" t="s">
        <v>198</v>
      </c>
      <c r="F92" s="10" t="s">
        <v>36</v>
      </c>
      <c r="G92" s="10">
        <v>4</v>
      </c>
      <c r="H92" s="10" t="s">
        <v>199</v>
      </c>
      <c r="I92" s="10" t="s">
        <v>200</v>
      </c>
      <c r="J92" s="10">
        <v>1</v>
      </c>
      <c r="K92" s="10">
        <f>J92*500*0.6</f>
        <v>300</v>
      </c>
      <c r="L92" s="10">
        <v>780</v>
      </c>
      <c r="M92" s="10" t="s">
        <v>201</v>
      </c>
      <c r="N92" s="10"/>
      <c r="O92" s="113"/>
    </row>
    <row r="93" ht="28.5" spans="1:15">
      <c r="A93" s="35"/>
      <c r="B93" s="35"/>
      <c r="C93" s="10"/>
      <c r="D93" s="10"/>
      <c r="E93" s="10"/>
      <c r="F93" s="10"/>
      <c r="G93" s="10"/>
      <c r="H93" s="10" t="s">
        <v>196</v>
      </c>
      <c r="I93" s="10"/>
      <c r="J93" s="10">
        <v>1</v>
      </c>
      <c r="K93" s="10">
        <f>J93*800*0.6</f>
        <v>480</v>
      </c>
      <c r="L93" s="10"/>
      <c r="M93" s="10"/>
      <c r="N93" s="10"/>
      <c r="O93" s="113"/>
    </row>
    <row r="94" ht="57" spans="1:15">
      <c r="A94" s="35">
        <f>COUNTA($A$5:A93)</f>
        <v>71</v>
      </c>
      <c r="B94" s="35" t="s">
        <v>187</v>
      </c>
      <c r="C94" s="10" t="s">
        <v>188</v>
      </c>
      <c r="D94" s="10" t="s">
        <v>202</v>
      </c>
      <c r="E94" s="10" t="s">
        <v>203</v>
      </c>
      <c r="F94" s="10" t="s">
        <v>45</v>
      </c>
      <c r="G94" s="10">
        <v>4</v>
      </c>
      <c r="H94" s="10" t="s">
        <v>191</v>
      </c>
      <c r="I94" s="10" t="s">
        <v>204</v>
      </c>
      <c r="J94" s="10">
        <v>3</v>
      </c>
      <c r="K94" s="10">
        <f t="shared" ref="K94:K99" si="13">J94*600*0.8</f>
        <v>1440</v>
      </c>
      <c r="L94" s="10">
        <v>1440</v>
      </c>
      <c r="M94" s="10" t="s">
        <v>205</v>
      </c>
      <c r="N94" s="10"/>
      <c r="O94" s="113"/>
    </row>
    <row r="95" ht="71.25" spans="1:15">
      <c r="A95" s="35">
        <f>COUNTA($A$5:A94)</f>
        <v>72</v>
      </c>
      <c r="B95" s="35" t="s">
        <v>187</v>
      </c>
      <c r="C95" s="10" t="s">
        <v>206</v>
      </c>
      <c r="D95" s="10" t="s">
        <v>206</v>
      </c>
      <c r="E95" s="10" t="s">
        <v>207</v>
      </c>
      <c r="F95" s="10" t="s">
        <v>64</v>
      </c>
      <c r="G95" s="10">
        <v>4</v>
      </c>
      <c r="H95" s="10" t="s">
        <v>25</v>
      </c>
      <c r="I95" s="10" t="s">
        <v>208</v>
      </c>
      <c r="J95" s="10">
        <v>40</v>
      </c>
      <c r="K95" s="10">
        <f>J95*15*0.6</f>
        <v>360</v>
      </c>
      <c r="L95" s="10">
        <v>360</v>
      </c>
      <c r="M95" s="10" t="s">
        <v>209</v>
      </c>
      <c r="N95" s="10"/>
      <c r="O95" s="113"/>
    </row>
    <row r="96" ht="14.25" spans="1:15">
      <c r="A96" s="35">
        <f>COUNTA($A$5:A95)</f>
        <v>73</v>
      </c>
      <c r="B96" s="35" t="s">
        <v>187</v>
      </c>
      <c r="C96" s="10" t="s">
        <v>210</v>
      </c>
      <c r="D96" s="10" t="s">
        <v>211</v>
      </c>
      <c r="E96" s="10" t="s">
        <v>212</v>
      </c>
      <c r="F96" s="10" t="s">
        <v>36</v>
      </c>
      <c r="G96" s="10">
        <v>3</v>
      </c>
      <c r="H96" s="10" t="s">
        <v>213</v>
      </c>
      <c r="I96" s="10" t="s">
        <v>214</v>
      </c>
      <c r="J96" s="10">
        <v>14</v>
      </c>
      <c r="K96" s="10">
        <f>J96*250*0.6</f>
        <v>2100</v>
      </c>
      <c r="L96" s="10">
        <v>2316</v>
      </c>
      <c r="M96" s="10" t="s">
        <v>215</v>
      </c>
      <c r="N96" s="10"/>
      <c r="O96" s="113"/>
    </row>
    <row r="97" ht="14.25" spans="1:15">
      <c r="A97" s="35"/>
      <c r="B97" s="35"/>
      <c r="C97" s="10"/>
      <c r="D97" s="10"/>
      <c r="E97" s="10"/>
      <c r="F97" s="10"/>
      <c r="G97" s="10"/>
      <c r="H97" s="10" t="s">
        <v>25</v>
      </c>
      <c r="I97" s="10"/>
      <c r="J97" s="10">
        <v>24</v>
      </c>
      <c r="K97" s="10">
        <f>J97*15*0.6</f>
        <v>216</v>
      </c>
      <c r="L97" s="10"/>
      <c r="M97" s="10"/>
      <c r="N97" s="10"/>
      <c r="O97" s="113"/>
    </row>
    <row r="98" ht="28.5" spans="1:15">
      <c r="A98" s="35">
        <f>COUNTA($A$5:A97)</f>
        <v>74</v>
      </c>
      <c r="B98" s="35" t="s">
        <v>187</v>
      </c>
      <c r="C98" s="10" t="s">
        <v>216</v>
      </c>
      <c r="D98" s="10" t="s">
        <v>217</v>
      </c>
      <c r="E98" s="10" t="s">
        <v>218</v>
      </c>
      <c r="F98" s="10" t="s">
        <v>60</v>
      </c>
      <c r="G98" s="10">
        <v>3</v>
      </c>
      <c r="H98" s="10" t="s">
        <v>191</v>
      </c>
      <c r="I98" s="10" t="s">
        <v>219</v>
      </c>
      <c r="J98" s="10">
        <v>2.8</v>
      </c>
      <c r="K98" s="10">
        <f t="shared" si="13"/>
        <v>1344</v>
      </c>
      <c r="L98" s="10">
        <v>1920</v>
      </c>
      <c r="M98" s="10" t="s">
        <v>220</v>
      </c>
      <c r="N98" s="10"/>
      <c r="O98" s="113"/>
    </row>
    <row r="99" ht="28.5" spans="1:15">
      <c r="A99" s="35"/>
      <c r="B99" s="35"/>
      <c r="C99" s="10"/>
      <c r="D99" s="10"/>
      <c r="E99" s="10"/>
      <c r="F99" s="10"/>
      <c r="G99" s="10"/>
      <c r="H99" s="10" t="s">
        <v>221</v>
      </c>
      <c r="I99" s="10"/>
      <c r="J99" s="10">
        <v>1.2</v>
      </c>
      <c r="K99" s="10">
        <f t="shared" si="13"/>
        <v>576</v>
      </c>
      <c r="L99" s="10"/>
      <c r="M99" s="10"/>
      <c r="N99" s="10"/>
      <c r="O99" s="113"/>
    </row>
    <row r="100" ht="57" spans="1:15">
      <c r="A100" s="35">
        <f>COUNTA($A$5:A99)</f>
        <v>75</v>
      </c>
      <c r="B100" s="35" t="s">
        <v>187</v>
      </c>
      <c r="C100" s="10" t="s">
        <v>216</v>
      </c>
      <c r="D100" s="10" t="s">
        <v>222</v>
      </c>
      <c r="E100" s="10" t="s">
        <v>223</v>
      </c>
      <c r="F100" s="10" t="s">
        <v>23</v>
      </c>
      <c r="G100" s="10">
        <v>7</v>
      </c>
      <c r="H100" s="10" t="s">
        <v>38</v>
      </c>
      <c r="I100" s="10" t="s">
        <v>224</v>
      </c>
      <c r="J100" s="10">
        <v>1.32</v>
      </c>
      <c r="K100" s="10">
        <f>J100*400*0.8</f>
        <v>422.4</v>
      </c>
      <c r="L100" s="10">
        <v>422.4</v>
      </c>
      <c r="M100" s="10" t="s">
        <v>225</v>
      </c>
      <c r="N100" s="10"/>
      <c r="O100" s="113"/>
    </row>
    <row r="101" ht="57" spans="1:15">
      <c r="A101" s="35">
        <f>COUNTA($A$5:A100)</f>
        <v>76</v>
      </c>
      <c r="B101" s="35" t="s">
        <v>187</v>
      </c>
      <c r="C101" s="10" t="s">
        <v>216</v>
      </c>
      <c r="D101" s="10" t="s">
        <v>226</v>
      </c>
      <c r="E101" s="10" t="s">
        <v>227</v>
      </c>
      <c r="F101" s="10" t="s">
        <v>64</v>
      </c>
      <c r="G101" s="10">
        <v>3</v>
      </c>
      <c r="H101" s="10" t="s">
        <v>191</v>
      </c>
      <c r="I101" s="10" t="s">
        <v>228</v>
      </c>
      <c r="J101" s="10">
        <v>3.1</v>
      </c>
      <c r="K101" s="10">
        <f>J101*600*0.6</f>
        <v>1116</v>
      </c>
      <c r="L101" s="10">
        <v>1116</v>
      </c>
      <c r="M101" s="10" t="s">
        <v>229</v>
      </c>
      <c r="N101" s="10"/>
      <c r="O101" s="113"/>
    </row>
    <row r="102" ht="57" spans="1:15">
      <c r="A102" s="35">
        <f>COUNTA($A$5:A101)</f>
        <v>77</v>
      </c>
      <c r="B102" s="35" t="s">
        <v>187</v>
      </c>
      <c r="C102" s="10" t="s">
        <v>216</v>
      </c>
      <c r="D102" s="10" t="s">
        <v>226</v>
      </c>
      <c r="E102" s="10" t="s">
        <v>230</v>
      </c>
      <c r="F102" s="10" t="s">
        <v>40</v>
      </c>
      <c r="G102" s="10">
        <v>3</v>
      </c>
      <c r="H102" s="10" t="s">
        <v>191</v>
      </c>
      <c r="I102" s="10" t="s">
        <v>228</v>
      </c>
      <c r="J102" s="10">
        <v>1.5</v>
      </c>
      <c r="K102" s="10">
        <f>J102*600*0.8</f>
        <v>720</v>
      </c>
      <c r="L102" s="10">
        <v>720</v>
      </c>
      <c r="M102" s="10" t="s">
        <v>231</v>
      </c>
      <c r="N102" s="10" t="s">
        <v>232</v>
      </c>
      <c r="O102" s="113"/>
    </row>
    <row r="103" ht="28.5" spans="1:15">
      <c r="A103" s="35">
        <f>COUNTA($A$5:A102)</f>
        <v>78</v>
      </c>
      <c r="B103" s="35" t="s">
        <v>187</v>
      </c>
      <c r="C103" s="10" t="s">
        <v>216</v>
      </c>
      <c r="D103" s="10" t="s">
        <v>226</v>
      </c>
      <c r="E103" s="10" t="s">
        <v>233</v>
      </c>
      <c r="F103" s="10" t="s">
        <v>114</v>
      </c>
      <c r="G103" s="10">
        <v>3</v>
      </c>
      <c r="H103" s="10" t="s">
        <v>196</v>
      </c>
      <c r="I103" s="10" t="s">
        <v>228</v>
      </c>
      <c r="J103" s="10">
        <v>1.8</v>
      </c>
      <c r="K103" s="10">
        <f>J103*800*1</f>
        <v>1440</v>
      </c>
      <c r="L103" s="10">
        <v>3240</v>
      </c>
      <c r="M103" s="10" t="s">
        <v>234</v>
      </c>
      <c r="N103" s="10"/>
      <c r="O103" s="113"/>
    </row>
    <row r="104" ht="28.5" spans="1:15">
      <c r="A104" s="35"/>
      <c r="B104" s="35"/>
      <c r="C104" s="10"/>
      <c r="D104" s="10"/>
      <c r="E104" s="10"/>
      <c r="F104" s="10"/>
      <c r="G104" s="10"/>
      <c r="H104" s="10" t="s">
        <v>191</v>
      </c>
      <c r="I104" s="10"/>
      <c r="J104" s="10">
        <v>3</v>
      </c>
      <c r="K104" s="10">
        <f>J104*600*1</f>
        <v>1800</v>
      </c>
      <c r="L104" s="10"/>
      <c r="M104" s="10"/>
      <c r="N104" s="10"/>
      <c r="O104" s="113"/>
    </row>
    <row r="105" ht="28.5" spans="1:15">
      <c r="A105" s="35">
        <f>COUNTA($A$5:A104)</f>
        <v>79</v>
      </c>
      <c r="B105" s="35" t="s">
        <v>187</v>
      </c>
      <c r="C105" s="10" t="s">
        <v>216</v>
      </c>
      <c r="D105" s="10" t="s">
        <v>226</v>
      </c>
      <c r="E105" s="10" t="s">
        <v>235</v>
      </c>
      <c r="F105" s="10" t="s">
        <v>36</v>
      </c>
      <c r="G105" s="10">
        <v>2</v>
      </c>
      <c r="H105" s="10" t="s">
        <v>196</v>
      </c>
      <c r="I105" s="10" t="s">
        <v>228</v>
      </c>
      <c r="J105" s="10">
        <v>1</v>
      </c>
      <c r="K105" s="10">
        <f>J105*800*0.6</f>
        <v>480</v>
      </c>
      <c r="L105" s="10">
        <v>480</v>
      </c>
      <c r="M105" s="10"/>
      <c r="N105" s="10"/>
      <c r="O105" s="113"/>
    </row>
    <row r="106" ht="28.5" spans="1:15">
      <c r="A106" s="35">
        <f>COUNTA($A$5:A105)</f>
        <v>80</v>
      </c>
      <c r="B106" s="35" t="s">
        <v>187</v>
      </c>
      <c r="C106" s="10" t="s">
        <v>216</v>
      </c>
      <c r="D106" s="10" t="s">
        <v>226</v>
      </c>
      <c r="E106" s="10" t="s">
        <v>236</v>
      </c>
      <c r="F106" s="10" t="s">
        <v>64</v>
      </c>
      <c r="G106" s="10">
        <v>1</v>
      </c>
      <c r="H106" s="10" t="s">
        <v>237</v>
      </c>
      <c r="I106" s="10" t="s">
        <v>228</v>
      </c>
      <c r="J106" s="10">
        <v>10</v>
      </c>
      <c r="K106" s="10">
        <f>J106*250*0.6</f>
        <v>1500</v>
      </c>
      <c r="L106" s="10">
        <v>1500</v>
      </c>
      <c r="M106" s="10"/>
      <c r="N106" s="10"/>
      <c r="O106" s="113"/>
    </row>
    <row r="107" ht="28.5" spans="1:15">
      <c r="A107" s="35">
        <f>COUNTA($A$5:A106)</f>
        <v>81</v>
      </c>
      <c r="B107" s="35" t="s">
        <v>187</v>
      </c>
      <c r="C107" s="10" t="s">
        <v>216</v>
      </c>
      <c r="D107" s="10" t="s">
        <v>238</v>
      </c>
      <c r="E107" s="10" t="s">
        <v>239</v>
      </c>
      <c r="F107" s="10" t="s">
        <v>36</v>
      </c>
      <c r="G107" s="10">
        <v>3</v>
      </c>
      <c r="H107" s="10" t="s">
        <v>143</v>
      </c>
      <c r="I107" s="10" t="s">
        <v>240</v>
      </c>
      <c r="J107" s="10">
        <v>1</v>
      </c>
      <c r="K107" s="10">
        <f>J107*400*0.6</f>
        <v>240</v>
      </c>
      <c r="L107" s="10">
        <v>240</v>
      </c>
      <c r="M107" s="10"/>
      <c r="N107" s="10"/>
      <c r="O107" s="113"/>
    </row>
    <row r="108" ht="28.5" spans="1:15">
      <c r="A108" s="35">
        <f>COUNTA($A$5:A107)</f>
        <v>82</v>
      </c>
      <c r="B108" s="35" t="s">
        <v>187</v>
      </c>
      <c r="C108" s="10" t="s">
        <v>241</v>
      </c>
      <c r="D108" s="10" t="s">
        <v>242</v>
      </c>
      <c r="E108" s="10" t="s">
        <v>243</v>
      </c>
      <c r="F108" s="10" t="s">
        <v>40</v>
      </c>
      <c r="G108" s="10">
        <v>3</v>
      </c>
      <c r="H108" s="10" t="s">
        <v>191</v>
      </c>
      <c r="I108" s="10" t="s">
        <v>244</v>
      </c>
      <c r="J108" s="10">
        <v>0.85</v>
      </c>
      <c r="K108" s="10">
        <f>J108*600*0.8</f>
        <v>408</v>
      </c>
      <c r="L108" s="10">
        <v>408</v>
      </c>
      <c r="M108" s="10"/>
      <c r="N108" s="10"/>
      <c r="O108" s="113"/>
    </row>
    <row r="109" ht="28.5" spans="1:15">
      <c r="A109" s="35">
        <f>COUNTA($A$5:A108)</f>
        <v>83</v>
      </c>
      <c r="B109" s="35" t="s">
        <v>187</v>
      </c>
      <c r="C109" s="10" t="s">
        <v>245</v>
      </c>
      <c r="D109" s="10" t="s">
        <v>246</v>
      </c>
      <c r="E109" s="10" t="s">
        <v>247</v>
      </c>
      <c r="F109" s="10" t="s">
        <v>45</v>
      </c>
      <c r="G109" s="10">
        <v>3</v>
      </c>
      <c r="H109" s="10" t="s">
        <v>196</v>
      </c>
      <c r="I109" s="10" t="s">
        <v>248</v>
      </c>
      <c r="J109" s="10">
        <v>2</v>
      </c>
      <c r="K109" s="10">
        <f>J109*800*0.8</f>
        <v>1280</v>
      </c>
      <c r="L109" s="10">
        <v>2160</v>
      </c>
      <c r="M109" s="10"/>
      <c r="N109" s="10"/>
      <c r="O109" s="113"/>
    </row>
    <row r="110" ht="14.25" spans="1:15">
      <c r="A110" s="35"/>
      <c r="B110" s="35"/>
      <c r="C110" s="10"/>
      <c r="D110" s="10"/>
      <c r="E110" s="10"/>
      <c r="F110" s="10"/>
      <c r="G110" s="10"/>
      <c r="H110" s="10" t="s">
        <v>38</v>
      </c>
      <c r="I110" s="10"/>
      <c r="J110" s="10">
        <v>2</v>
      </c>
      <c r="K110" s="10">
        <f>J110*400*0.8</f>
        <v>640</v>
      </c>
      <c r="L110" s="10"/>
      <c r="M110" s="10"/>
      <c r="N110" s="10"/>
      <c r="O110" s="113"/>
    </row>
    <row r="111" ht="14.25" spans="1:15">
      <c r="A111" s="35"/>
      <c r="B111" s="35"/>
      <c r="C111" s="10"/>
      <c r="D111" s="10"/>
      <c r="E111" s="10"/>
      <c r="F111" s="10"/>
      <c r="G111" s="10"/>
      <c r="H111" s="10" t="s">
        <v>25</v>
      </c>
      <c r="I111" s="10"/>
      <c r="J111" s="10">
        <v>20</v>
      </c>
      <c r="K111" s="10">
        <f>J111*15*0.8</f>
        <v>240</v>
      </c>
      <c r="L111" s="10"/>
      <c r="M111" s="10"/>
      <c r="N111" s="10"/>
      <c r="O111" s="113"/>
    </row>
    <row r="112" ht="14.25" spans="1:15">
      <c r="A112" s="35">
        <f>COUNTA($A$5:A111)</f>
        <v>84</v>
      </c>
      <c r="B112" s="35" t="s">
        <v>187</v>
      </c>
      <c r="C112" s="10" t="s">
        <v>245</v>
      </c>
      <c r="D112" s="10" t="s">
        <v>246</v>
      </c>
      <c r="E112" s="10" t="s">
        <v>249</v>
      </c>
      <c r="F112" s="10" t="s">
        <v>60</v>
      </c>
      <c r="G112" s="10">
        <v>1</v>
      </c>
      <c r="H112" s="10" t="s">
        <v>143</v>
      </c>
      <c r="I112" s="10" t="s">
        <v>248</v>
      </c>
      <c r="J112" s="10">
        <v>1</v>
      </c>
      <c r="K112" s="10">
        <f>J112*400*0.8</f>
        <v>320</v>
      </c>
      <c r="L112" s="10">
        <v>960</v>
      </c>
      <c r="M112" s="10" t="s">
        <v>250</v>
      </c>
      <c r="N112" s="10"/>
      <c r="O112" s="113"/>
    </row>
    <row r="113" ht="28.5" spans="1:15">
      <c r="A113" s="35"/>
      <c r="B113" s="35"/>
      <c r="C113" s="10"/>
      <c r="D113" s="10"/>
      <c r="E113" s="10"/>
      <c r="F113" s="10"/>
      <c r="G113" s="10"/>
      <c r="H113" s="10" t="s">
        <v>196</v>
      </c>
      <c r="I113" s="10"/>
      <c r="J113" s="10">
        <v>1</v>
      </c>
      <c r="K113" s="10">
        <f>J113*800*0.8</f>
        <v>640</v>
      </c>
      <c r="L113" s="10"/>
      <c r="M113" s="10"/>
      <c r="N113" s="10"/>
      <c r="O113" s="113"/>
    </row>
    <row r="114" ht="28.5" spans="1:15">
      <c r="A114" s="35">
        <f>COUNTA($A$5:A113)</f>
        <v>85</v>
      </c>
      <c r="B114" s="35" t="s">
        <v>187</v>
      </c>
      <c r="C114" s="10" t="s">
        <v>245</v>
      </c>
      <c r="D114" s="10" t="s">
        <v>246</v>
      </c>
      <c r="E114" s="10" t="s">
        <v>251</v>
      </c>
      <c r="F114" s="10" t="s">
        <v>72</v>
      </c>
      <c r="G114" s="10">
        <v>5</v>
      </c>
      <c r="H114" s="10" t="s">
        <v>196</v>
      </c>
      <c r="I114" s="10" t="s">
        <v>248</v>
      </c>
      <c r="J114" s="10">
        <v>1.4</v>
      </c>
      <c r="K114" s="10">
        <f>J114*800*1</f>
        <v>1120</v>
      </c>
      <c r="L114" s="10">
        <v>1900</v>
      </c>
      <c r="M114" s="10" t="s">
        <v>252</v>
      </c>
      <c r="N114" s="10"/>
      <c r="O114" s="113"/>
    </row>
    <row r="115" ht="28.5" spans="1:15">
      <c r="A115" s="35"/>
      <c r="B115" s="35"/>
      <c r="C115" s="10"/>
      <c r="D115" s="10"/>
      <c r="E115" s="10"/>
      <c r="F115" s="10"/>
      <c r="G115" s="10"/>
      <c r="H115" s="10" t="s">
        <v>191</v>
      </c>
      <c r="I115" s="10"/>
      <c r="J115" s="10">
        <v>1.3</v>
      </c>
      <c r="K115" s="10">
        <f>J115*600*1</f>
        <v>780</v>
      </c>
      <c r="L115" s="10"/>
      <c r="M115" s="10"/>
      <c r="N115" s="10"/>
      <c r="O115" s="113"/>
    </row>
    <row r="116" ht="28.5" spans="1:15">
      <c r="A116" s="35">
        <f>COUNTA($A$5:A115)</f>
        <v>86</v>
      </c>
      <c r="B116" s="35" t="s">
        <v>187</v>
      </c>
      <c r="C116" s="10" t="s">
        <v>245</v>
      </c>
      <c r="D116" s="10" t="s">
        <v>253</v>
      </c>
      <c r="E116" s="10" t="s">
        <v>254</v>
      </c>
      <c r="F116" s="10" t="s">
        <v>40</v>
      </c>
      <c r="G116" s="10">
        <v>4</v>
      </c>
      <c r="H116" s="10" t="s">
        <v>196</v>
      </c>
      <c r="I116" s="10" t="s">
        <v>255</v>
      </c>
      <c r="J116" s="10">
        <v>2</v>
      </c>
      <c r="K116" s="10">
        <f>J116*800*0.8</f>
        <v>1280</v>
      </c>
      <c r="L116" s="10">
        <v>2704</v>
      </c>
      <c r="M116" s="10" t="s">
        <v>256</v>
      </c>
      <c r="N116" s="10"/>
      <c r="O116" s="113"/>
    </row>
    <row r="117" ht="28.5" spans="1:15">
      <c r="A117" s="35"/>
      <c r="B117" s="35"/>
      <c r="C117" s="10"/>
      <c r="D117" s="10"/>
      <c r="E117" s="10"/>
      <c r="F117" s="10"/>
      <c r="G117" s="10"/>
      <c r="H117" s="10" t="s">
        <v>191</v>
      </c>
      <c r="I117" s="10"/>
      <c r="J117" s="10">
        <v>4</v>
      </c>
      <c r="K117" s="10">
        <f t="shared" ref="K117:K122" si="14">J117*600*0.8</f>
        <v>1920</v>
      </c>
      <c r="L117" s="10"/>
      <c r="M117" s="10"/>
      <c r="N117" s="10"/>
      <c r="O117" s="113"/>
    </row>
    <row r="118" ht="14.25" spans="1:15">
      <c r="A118" s="35">
        <f>COUNTA($A$5:A117)</f>
        <v>87</v>
      </c>
      <c r="B118" s="35" t="s">
        <v>187</v>
      </c>
      <c r="C118" s="10" t="s">
        <v>245</v>
      </c>
      <c r="D118" s="10" t="s">
        <v>253</v>
      </c>
      <c r="E118" s="10" t="s">
        <v>257</v>
      </c>
      <c r="F118" s="10" t="s">
        <v>60</v>
      </c>
      <c r="G118" s="10">
        <v>3</v>
      </c>
      <c r="H118" s="10" t="s">
        <v>38</v>
      </c>
      <c r="I118" s="10" t="s">
        <v>258</v>
      </c>
      <c r="J118" s="10">
        <v>1</v>
      </c>
      <c r="K118" s="10">
        <f>J118*400*0.8</f>
        <v>320</v>
      </c>
      <c r="L118" s="10">
        <v>1760</v>
      </c>
      <c r="M118" s="10" t="s">
        <v>259</v>
      </c>
      <c r="N118" s="10"/>
      <c r="O118" s="113"/>
    </row>
    <row r="119" ht="28.5" spans="1:15">
      <c r="A119" s="35"/>
      <c r="B119" s="35"/>
      <c r="C119" s="10"/>
      <c r="D119" s="10"/>
      <c r="E119" s="10"/>
      <c r="F119" s="10"/>
      <c r="G119" s="10"/>
      <c r="H119" s="10" t="s">
        <v>191</v>
      </c>
      <c r="I119" s="10"/>
      <c r="J119" s="10">
        <v>3</v>
      </c>
      <c r="K119" s="10">
        <f t="shared" si="14"/>
        <v>1440</v>
      </c>
      <c r="L119" s="10"/>
      <c r="M119" s="10"/>
      <c r="N119" s="10"/>
      <c r="O119" s="113"/>
    </row>
    <row r="120" ht="28.5" spans="1:15">
      <c r="A120" s="35">
        <f>COUNTA($A$5:A119)</f>
        <v>88</v>
      </c>
      <c r="B120" s="35" t="s">
        <v>187</v>
      </c>
      <c r="C120" s="10" t="s">
        <v>245</v>
      </c>
      <c r="D120" s="10" t="s">
        <v>260</v>
      </c>
      <c r="E120" s="10" t="s">
        <v>261</v>
      </c>
      <c r="F120" s="10" t="s">
        <v>40</v>
      </c>
      <c r="G120" s="10">
        <v>7</v>
      </c>
      <c r="H120" s="10" t="s">
        <v>196</v>
      </c>
      <c r="I120" s="10" t="s">
        <v>262</v>
      </c>
      <c r="J120" s="10">
        <v>2</v>
      </c>
      <c r="K120" s="10">
        <f>J120*800*0.8</f>
        <v>1280</v>
      </c>
      <c r="L120" s="10">
        <v>1320</v>
      </c>
      <c r="M120" s="10" t="s">
        <v>263</v>
      </c>
      <c r="N120" s="10" t="s">
        <v>264</v>
      </c>
      <c r="O120" s="113"/>
    </row>
    <row r="121" ht="14.25" spans="1:15">
      <c r="A121" s="35"/>
      <c r="B121" s="35"/>
      <c r="C121" s="10"/>
      <c r="D121" s="10"/>
      <c r="E121" s="10"/>
      <c r="F121" s="10"/>
      <c r="G121" s="10"/>
      <c r="H121" s="10" t="s">
        <v>38</v>
      </c>
      <c r="I121" s="10"/>
      <c r="J121" s="10">
        <v>3</v>
      </c>
      <c r="K121" s="10">
        <f t="shared" ref="K121:K127" si="15">J121*400*0.8</f>
        <v>960</v>
      </c>
      <c r="L121" s="10"/>
      <c r="M121" s="10"/>
      <c r="N121" s="10"/>
      <c r="O121" s="113"/>
    </row>
    <row r="122" ht="28.5" spans="1:15">
      <c r="A122" s="35"/>
      <c r="B122" s="35"/>
      <c r="C122" s="10"/>
      <c r="D122" s="10"/>
      <c r="E122" s="10"/>
      <c r="F122" s="10"/>
      <c r="G122" s="10"/>
      <c r="H122" s="10" t="s">
        <v>191</v>
      </c>
      <c r="I122" s="10"/>
      <c r="J122" s="10">
        <v>2</v>
      </c>
      <c r="K122" s="10">
        <f t="shared" si="14"/>
        <v>960</v>
      </c>
      <c r="L122" s="10"/>
      <c r="M122" s="10"/>
      <c r="N122" s="10"/>
      <c r="O122" s="113"/>
    </row>
    <row r="123" ht="28.5" spans="1:15">
      <c r="A123" s="35">
        <f>COUNTA($A$5:A122)</f>
        <v>89</v>
      </c>
      <c r="B123" s="35" t="s">
        <v>187</v>
      </c>
      <c r="C123" s="10" t="s">
        <v>245</v>
      </c>
      <c r="D123" s="10" t="s">
        <v>260</v>
      </c>
      <c r="E123" s="10" t="s">
        <v>265</v>
      </c>
      <c r="F123" s="10" t="s">
        <v>64</v>
      </c>
      <c r="G123" s="10">
        <v>4</v>
      </c>
      <c r="H123" s="10" t="s">
        <v>196</v>
      </c>
      <c r="I123" s="10" t="s">
        <v>262</v>
      </c>
      <c r="J123" s="10">
        <v>1.5</v>
      </c>
      <c r="K123" s="10">
        <f>J123*800*0.6</f>
        <v>720</v>
      </c>
      <c r="L123" s="10">
        <v>1200</v>
      </c>
      <c r="M123" s="10" t="s">
        <v>266</v>
      </c>
      <c r="N123" s="10"/>
      <c r="O123" s="113"/>
    </row>
    <row r="124" ht="14.25" spans="1:15">
      <c r="A124" s="35"/>
      <c r="B124" s="35"/>
      <c r="C124" s="10"/>
      <c r="D124" s="10"/>
      <c r="E124" s="10"/>
      <c r="F124" s="10"/>
      <c r="G124" s="10"/>
      <c r="H124" s="10" t="s">
        <v>38</v>
      </c>
      <c r="I124" s="10"/>
      <c r="J124" s="10">
        <v>2</v>
      </c>
      <c r="K124" s="10">
        <f>J124*400*0.6</f>
        <v>480</v>
      </c>
      <c r="L124" s="10"/>
      <c r="M124" s="10"/>
      <c r="N124" s="10"/>
      <c r="O124" s="113"/>
    </row>
    <row r="125" ht="14.25" spans="1:15">
      <c r="A125" s="35">
        <f>COUNTA($A$5:A124)</f>
        <v>90</v>
      </c>
      <c r="B125" s="35" t="s">
        <v>187</v>
      </c>
      <c r="C125" s="10" t="s">
        <v>245</v>
      </c>
      <c r="D125" s="10" t="s">
        <v>260</v>
      </c>
      <c r="E125" s="10" t="s">
        <v>267</v>
      </c>
      <c r="F125" s="10" t="s">
        <v>60</v>
      </c>
      <c r="G125" s="10">
        <v>3</v>
      </c>
      <c r="H125" s="10" t="s">
        <v>143</v>
      </c>
      <c r="I125" s="10" t="s">
        <v>262</v>
      </c>
      <c r="J125" s="10">
        <v>3</v>
      </c>
      <c r="K125" s="10">
        <f t="shared" si="15"/>
        <v>960</v>
      </c>
      <c r="L125" s="10">
        <v>2240</v>
      </c>
      <c r="M125" s="10" t="s">
        <v>268</v>
      </c>
      <c r="N125" s="10"/>
      <c r="O125" s="113"/>
    </row>
    <row r="126" ht="14.25" spans="1:15">
      <c r="A126" s="35"/>
      <c r="B126" s="35"/>
      <c r="C126" s="10"/>
      <c r="D126" s="10"/>
      <c r="E126" s="10"/>
      <c r="F126" s="10"/>
      <c r="G126" s="10"/>
      <c r="H126" s="10" t="s">
        <v>38</v>
      </c>
      <c r="I126" s="10"/>
      <c r="J126" s="10">
        <v>4</v>
      </c>
      <c r="K126" s="10">
        <f t="shared" si="15"/>
        <v>1280</v>
      </c>
      <c r="L126" s="10"/>
      <c r="M126" s="10"/>
      <c r="N126" s="10"/>
      <c r="O126" s="113"/>
    </row>
    <row r="127" ht="14.25" spans="1:15">
      <c r="A127" s="35">
        <f>COUNTA($A$5:A126)</f>
        <v>91</v>
      </c>
      <c r="B127" s="35" t="s">
        <v>187</v>
      </c>
      <c r="C127" s="10" t="s">
        <v>245</v>
      </c>
      <c r="D127" s="10" t="s">
        <v>260</v>
      </c>
      <c r="E127" s="10" t="s">
        <v>269</v>
      </c>
      <c r="F127" s="10" t="s">
        <v>60</v>
      </c>
      <c r="G127" s="10">
        <v>4</v>
      </c>
      <c r="H127" s="10" t="s">
        <v>38</v>
      </c>
      <c r="I127" s="10" t="s">
        <v>262</v>
      </c>
      <c r="J127" s="10">
        <v>3</v>
      </c>
      <c r="K127" s="10">
        <f t="shared" si="15"/>
        <v>960</v>
      </c>
      <c r="L127" s="10">
        <v>2320</v>
      </c>
      <c r="M127" s="10" t="s">
        <v>270</v>
      </c>
      <c r="N127" s="10"/>
      <c r="O127" s="113"/>
    </row>
    <row r="128" ht="28.5" spans="1:15">
      <c r="A128" s="35"/>
      <c r="B128" s="35"/>
      <c r="C128" s="10"/>
      <c r="D128" s="10"/>
      <c r="E128" s="10"/>
      <c r="F128" s="10"/>
      <c r="G128" s="10"/>
      <c r="H128" s="10" t="s">
        <v>191</v>
      </c>
      <c r="I128" s="10"/>
      <c r="J128" s="10">
        <v>1.5</v>
      </c>
      <c r="K128" s="10">
        <f>J128*600*0.8</f>
        <v>720</v>
      </c>
      <c r="L128" s="10"/>
      <c r="M128" s="10"/>
      <c r="N128" s="10"/>
      <c r="O128" s="113"/>
    </row>
    <row r="129" ht="28.5" spans="1:15">
      <c r="A129" s="35"/>
      <c r="B129" s="35"/>
      <c r="C129" s="10"/>
      <c r="D129" s="10"/>
      <c r="E129" s="10"/>
      <c r="F129" s="10"/>
      <c r="G129" s="10"/>
      <c r="H129" s="10" t="s">
        <v>196</v>
      </c>
      <c r="I129" s="10"/>
      <c r="J129" s="10">
        <v>1</v>
      </c>
      <c r="K129" s="10">
        <f t="shared" ref="K129:K134" si="16">J129*800*0.8</f>
        <v>640</v>
      </c>
      <c r="L129" s="10"/>
      <c r="M129" s="10"/>
      <c r="N129" s="10"/>
      <c r="O129" s="113"/>
    </row>
    <row r="130" ht="28.5" spans="1:15">
      <c r="A130" s="35">
        <f>COUNTA($A$5:A129)</f>
        <v>92</v>
      </c>
      <c r="B130" s="35" t="s">
        <v>187</v>
      </c>
      <c r="C130" s="10" t="s">
        <v>245</v>
      </c>
      <c r="D130" s="10" t="s">
        <v>260</v>
      </c>
      <c r="E130" s="10" t="s">
        <v>271</v>
      </c>
      <c r="F130" s="10" t="s">
        <v>36</v>
      </c>
      <c r="G130" s="10">
        <v>4</v>
      </c>
      <c r="H130" s="10" t="s">
        <v>196</v>
      </c>
      <c r="I130" s="10" t="s">
        <v>262</v>
      </c>
      <c r="J130" s="10">
        <v>3</v>
      </c>
      <c r="K130" s="10">
        <f>J130*800*0.6</f>
        <v>1440</v>
      </c>
      <c r="L130" s="10">
        <v>2640</v>
      </c>
      <c r="M130" s="10" t="s">
        <v>272</v>
      </c>
      <c r="N130" s="10"/>
      <c r="O130" s="113"/>
    </row>
    <row r="131" ht="14.25" spans="1:15">
      <c r="A131" s="35"/>
      <c r="B131" s="35"/>
      <c r="C131" s="10"/>
      <c r="D131" s="10"/>
      <c r="E131" s="10"/>
      <c r="F131" s="10"/>
      <c r="G131" s="10"/>
      <c r="H131" s="10" t="s">
        <v>38</v>
      </c>
      <c r="I131" s="10"/>
      <c r="J131" s="10">
        <v>5</v>
      </c>
      <c r="K131" s="10">
        <f>J131*400*0.6</f>
        <v>1200</v>
      </c>
      <c r="L131" s="10"/>
      <c r="M131" s="10"/>
      <c r="N131" s="10"/>
      <c r="O131" s="113"/>
    </row>
    <row r="132" ht="28.5" spans="1:15">
      <c r="A132" s="35">
        <f>COUNTA($A$5:A131)</f>
        <v>93</v>
      </c>
      <c r="B132" s="35" t="s">
        <v>187</v>
      </c>
      <c r="C132" s="10" t="s">
        <v>245</v>
      </c>
      <c r="D132" s="10" t="s">
        <v>273</v>
      </c>
      <c r="E132" s="10" t="s">
        <v>274</v>
      </c>
      <c r="F132" s="10" t="s">
        <v>40</v>
      </c>
      <c r="G132" s="10">
        <v>3</v>
      </c>
      <c r="H132" s="10" t="s">
        <v>196</v>
      </c>
      <c r="I132" s="10" t="s">
        <v>275</v>
      </c>
      <c r="J132" s="10">
        <v>2</v>
      </c>
      <c r="K132" s="10">
        <f t="shared" si="16"/>
        <v>1280</v>
      </c>
      <c r="L132" s="10">
        <v>2240</v>
      </c>
      <c r="M132" s="10" t="s">
        <v>276</v>
      </c>
      <c r="N132" s="10"/>
      <c r="O132" s="113"/>
    </row>
    <row r="133" ht="28.5" spans="1:15">
      <c r="A133" s="35"/>
      <c r="B133" s="35"/>
      <c r="C133" s="10"/>
      <c r="D133" s="10"/>
      <c r="E133" s="10"/>
      <c r="F133" s="10"/>
      <c r="G133" s="10"/>
      <c r="H133" s="10" t="s">
        <v>191</v>
      </c>
      <c r="I133" s="10"/>
      <c r="J133" s="10">
        <v>2</v>
      </c>
      <c r="K133" s="10">
        <f>J133*600*0.8</f>
        <v>960</v>
      </c>
      <c r="L133" s="10"/>
      <c r="M133" s="10"/>
      <c r="N133" s="10"/>
      <c r="O133" s="113"/>
    </row>
    <row r="134" ht="28.5" spans="1:15">
      <c r="A134" s="35">
        <f>COUNTA($A$5:A133)</f>
        <v>94</v>
      </c>
      <c r="B134" s="35" t="s">
        <v>187</v>
      </c>
      <c r="C134" s="10" t="s">
        <v>245</v>
      </c>
      <c r="D134" s="10" t="s">
        <v>273</v>
      </c>
      <c r="E134" s="10" t="s">
        <v>277</v>
      </c>
      <c r="F134" s="10" t="s">
        <v>45</v>
      </c>
      <c r="G134" s="10">
        <v>2</v>
      </c>
      <c r="H134" s="10" t="s">
        <v>196</v>
      </c>
      <c r="I134" s="10" t="s">
        <v>275</v>
      </c>
      <c r="J134" s="10">
        <v>1.5</v>
      </c>
      <c r="K134" s="10">
        <f t="shared" si="16"/>
        <v>960</v>
      </c>
      <c r="L134" s="10">
        <v>2960</v>
      </c>
      <c r="M134" s="10" t="s">
        <v>278</v>
      </c>
      <c r="N134" s="10"/>
      <c r="O134" s="113"/>
    </row>
    <row r="135" ht="14.25" spans="1:15">
      <c r="A135" s="35"/>
      <c r="B135" s="35"/>
      <c r="C135" s="10"/>
      <c r="D135" s="10"/>
      <c r="E135" s="10"/>
      <c r="F135" s="10"/>
      <c r="G135" s="10"/>
      <c r="H135" s="10" t="s">
        <v>143</v>
      </c>
      <c r="I135" s="10"/>
      <c r="J135" s="10">
        <v>1</v>
      </c>
      <c r="K135" s="10">
        <f>J135*400*0.8</f>
        <v>320</v>
      </c>
      <c r="L135" s="10"/>
      <c r="M135" s="10"/>
      <c r="N135" s="10"/>
      <c r="O135" s="113"/>
    </row>
    <row r="136" ht="28.5" spans="1:15">
      <c r="A136" s="35"/>
      <c r="B136" s="35"/>
      <c r="C136" s="10"/>
      <c r="D136" s="10"/>
      <c r="E136" s="10"/>
      <c r="F136" s="10"/>
      <c r="G136" s="10"/>
      <c r="H136" s="10" t="s">
        <v>191</v>
      </c>
      <c r="I136" s="10"/>
      <c r="J136" s="10">
        <v>3.5</v>
      </c>
      <c r="K136" s="10">
        <f>J136*600*0.8</f>
        <v>1680</v>
      </c>
      <c r="L136" s="10"/>
      <c r="M136" s="10"/>
      <c r="N136" s="10"/>
      <c r="O136" s="113"/>
    </row>
    <row r="137" ht="28.5" spans="1:15">
      <c r="A137" s="35">
        <f>COUNTA($A$5:A136)</f>
        <v>95</v>
      </c>
      <c r="B137" s="35" t="s">
        <v>187</v>
      </c>
      <c r="C137" s="10" t="s">
        <v>245</v>
      </c>
      <c r="D137" s="10" t="s">
        <v>245</v>
      </c>
      <c r="E137" s="10" t="s">
        <v>279</v>
      </c>
      <c r="F137" s="10" t="s">
        <v>36</v>
      </c>
      <c r="G137" s="10">
        <v>3</v>
      </c>
      <c r="H137" s="10" t="s">
        <v>280</v>
      </c>
      <c r="I137" s="10" t="s">
        <v>281</v>
      </c>
      <c r="J137" s="10">
        <v>3</v>
      </c>
      <c r="K137" s="10">
        <f>J137*500*0.6</f>
        <v>900</v>
      </c>
      <c r="L137" s="10">
        <v>1140</v>
      </c>
      <c r="M137" s="10"/>
      <c r="N137" s="10"/>
      <c r="O137" s="113"/>
    </row>
    <row r="138" ht="14.25" spans="1:15">
      <c r="A138" s="35"/>
      <c r="B138" s="35"/>
      <c r="C138" s="10"/>
      <c r="D138" s="10"/>
      <c r="E138" s="10"/>
      <c r="F138" s="10"/>
      <c r="G138" s="10"/>
      <c r="H138" s="10" t="s">
        <v>143</v>
      </c>
      <c r="I138" s="10"/>
      <c r="J138" s="10">
        <v>1</v>
      </c>
      <c r="K138" s="10">
        <f>J138*400*0.6</f>
        <v>240</v>
      </c>
      <c r="L138" s="10"/>
      <c r="M138" s="10"/>
      <c r="N138" s="10"/>
      <c r="O138" s="113"/>
    </row>
    <row r="139" ht="14.25" spans="1:15">
      <c r="A139" s="35">
        <f>COUNTA($A$5:A138)</f>
        <v>96</v>
      </c>
      <c r="B139" s="35" t="s">
        <v>187</v>
      </c>
      <c r="C139" s="10" t="s">
        <v>282</v>
      </c>
      <c r="D139" s="10" t="s">
        <v>283</v>
      </c>
      <c r="E139" s="10" t="s">
        <v>284</v>
      </c>
      <c r="F139" s="10" t="s">
        <v>40</v>
      </c>
      <c r="G139" s="10">
        <v>7</v>
      </c>
      <c r="H139" s="10" t="s">
        <v>285</v>
      </c>
      <c r="I139" s="10" t="s">
        <v>286</v>
      </c>
      <c r="J139" s="10">
        <v>1</v>
      </c>
      <c r="K139" s="10">
        <f>J139*400*0.8</f>
        <v>320</v>
      </c>
      <c r="L139" s="10">
        <v>1440</v>
      </c>
      <c r="M139" s="10"/>
      <c r="N139" s="10"/>
      <c r="O139" s="113"/>
    </row>
    <row r="140" ht="28.5" spans="1:15">
      <c r="A140" s="35"/>
      <c r="B140" s="35"/>
      <c r="C140" s="10"/>
      <c r="D140" s="10"/>
      <c r="E140" s="10"/>
      <c r="F140" s="10"/>
      <c r="G140" s="10"/>
      <c r="H140" s="10" t="s">
        <v>191</v>
      </c>
      <c r="I140" s="10"/>
      <c r="J140" s="10">
        <v>1</v>
      </c>
      <c r="K140" s="10">
        <f>J140*600*0.8</f>
        <v>480</v>
      </c>
      <c r="L140" s="10"/>
      <c r="M140" s="10"/>
      <c r="N140" s="10"/>
      <c r="O140" s="113"/>
    </row>
    <row r="141" ht="28.5" spans="1:15">
      <c r="A141" s="35"/>
      <c r="B141" s="35"/>
      <c r="C141" s="10"/>
      <c r="D141" s="10"/>
      <c r="E141" s="10"/>
      <c r="F141" s="10"/>
      <c r="G141" s="10"/>
      <c r="H141" s="10" t="s">
        <v>196</v>
      </c>
      <c r="I141" s="10"/>
      <c r="J141" s="10">
        <v>1</v>
      </c>
      <c r="K141" s="10">
        <f>J141*800*0.8</f>
        <v>640</v>
      </c>
      <c r="L141" s="10"/>
      <c r="M141" s="10"/>
      <c r="N141" s="10"/>
      <c r="O141" s="113"/>
    </row>
    <row r="142" ht="28.5" spans="1:15">
      <c r="A142" s="35">
        <f>COUNTA($A$5:A141)</f>
        <v>97</v>
      </c>
      <c r="B142" s="35" t="s">
        <v>187</v>
      </c>
      <c r="C142" s="10" t="s">
        <v>282</v>
      </c>
      <c r="D142" s="10" t="s">
        <v>287</v>
      </c>
      <c r="E142" s="10" t="s">
        <v>288</v>
      </c>
      <c r="F142" s="10" t="s">
        <v>64</v>
      </c>
      <c r="G142" s="10">
        <v>6</v>
      </c>
      <c r="H142" s="10" t="s">
        <v>196</v>
      </c>
      <c r="I142" s="10" t="s">
        <v>289</v>
      </c>
      <c r="J142" s="10">
        <v>5.5</v>
      </c>
      <c r="K142" s="10">
        <f>J142*800*0.6</f>
        <v>2640</v>
      </c>
      <c r="L142" s="10">
        <v>3336</v>
      </c>
      <c r="M142" s="10"/>
      <c r="N142" s="10"/>
      <c r="O142" s="113"/>
    </row>
    <row r="143" ht="28.5" spans="1:15">
      <c r="A143" s="35"/>
      <c r="B143" s="35"/>
      <c r="C143" s="10"/>
      <c r="D143" s="10"/>
      <c r="E143" s="10"/>
      <c r="F143" s="10"/>
      <c r="G143" s="10"/>
      <c r="H143" s="10" t="s">
        <v>191</v>
      </c>
      <c r="I143" s="10"/>
      <c r="J143" s="10">
        <v>1</v>
      </c>
      <c r="K143" s="10">
        <f>J143*600*0.6</f>
        <v>360</v>
      </c>
      <c r="L143" s="10"/>
      <c r="M143" s="10"/>
      <c r="N143" s="10"/>
      <c r="O143" s="113"/>
    </row>
    <row r="144" ht="14.25" spans="1:15">
      <c r="A144" s="35"/>
      <c r="B144" s="35"/>
      <c r="C144" s="10"/>
      <c r="D144" s="10"/>
      <c r="E144" s="10"/>
      <c r="F144" s="10"/>
      <c r="G144" s="10"/>
      <c r="H144" s="10" t="s">
        <v>285</v>
      </c>
      <c r="I144" s="10"/>
      <c r="J144" s="10">
        <v>0.5</v>
      </c>
      <c r="K144" s="10">
        <f>J144*400*0.6</f>
        <v>120</v>
      </c>
      <c r="L144" s="10"/>
      <c r="M144" s="10"/>
      <c r="N144" s="10"/>
      <c r="O144" s="113"/>
    </row>
    <row r="145" ht="14.25" spans="1:15">
      <c r="A145" s="35"/>
      <c r="B145" s="35"/>
      <c r="C145" s="10"/>
      <c r="D145" s="10"/>
      <c r="E145" s="10"/>
      <c r="F145" s="10"/>
      <c r="G145" s="10"/>
      <c r="H145" s="10" t="s">
        <v>38</v>
      </c>
      <c r="I145" s="10"/>
      <c r="J145" s="10">
        <v>0.9</v>
      </c>
      <c r="K145" s="10">
        <f>J145*400*0.6</f>
        <v>216</v>
      </c>
      <c r="L145" s="10"/>
      <c r="M145" s="10"/>
      <c r="N145" s="10"/>
      <c r="O145" s="113"/>
    </row>
    <row r="146" ht="28.5" spans="1:15">
      <c r="A146" s="35">
        <f>COUNTA($A$5:A145)</f>
        <v>98</v>
      </c>
      <c r="B146" s="35" t="s">
        <v>187</v>
      </c>
      <c r="C146" s="10" t="s">
        <v>282</v>
      </c>
      <c r="D146" s="10" t="s">
        <v>287</v>
      </c>
      <c r="E146" s="10" t="s">
        <v>290</v>
      </c>
      <c r="F146" s="10" t="s">
        <v>112</v>
      </c>
      <c r="G146" s="10">
        <v>3</v>
      </c>
      <c r="H146" s="10" t="s">
        <v>196</v>
      </c>
      <c r="I146" s="10" t="s">
        <v>289</v>
      </c>
      <c r="J146" s="10">
        <v>3.5</v>
      </c>
      <c r="K146" s="10">
        <f>J146*800*0.8</f>
        <v>2240</v>
      </c>
      <c r="L146" s="10">
        <v>2240</v>
      </c>
      <c r="M146" s="10"/>
      <c r="N146" s="10"/>
      <c r="O146" s="113"/>
    </row>
    <row r="147" ht="28.5" spans="1:15">
      <c r="A147" s="35">
        <f>COUNTA($A$5:A146)</f>
        <v>99</v>
      </c>
      <c r="B147" s="35" t="s">
        <v>187</v>
      </c>
      <c r="C147" s="10" t="s">
        <v>282</v>
      </c>
      <c r="D147" s="10" t="s">
        <v>291</v>
      </c>
      <c r="E147" s="10" t="s">
        <v>292</v>
      </c>
      <c r="F147" s="10" t="s">
        <v>60</v>
      </c>
      <c r="G147" s="10">
        <v>2</v>
      </c>
      <c r="H147" s="10" t="s">
        <v>196</v>
      </c>
      <c r="I147" s="10" t="s">
        <v>293</v>
      </c>
      <c r="J147" s="10">
        <v>1.2</v>
      </c>
      <c r="K147" s="10">
        <f>J147*800*0.8</f>
        <v>768</v>
      </c>
      <c r="L147" s="10">
        <v>768</v>
      </c>
      <c r="M147" s="10"/>
      <c r="N147" s="10"/>
      <c r="O147" s="113"/>
    </row>
    <row r="148" ht="28.5" spans="1:15">
      <c r="A148" s="35">
        <f>COUNTA($A$5:A147)</f>
        <v>100</v>
      </c>
      <c r="B148" s="35" t="s">
        <v>187</v>
      </c>
      <c r="C148" s="10" t="s">
        <v>282</v>
      </c>
      <c r="D148" s="10" t="s">
        <v>291</v>
      </c>
      <c r="E148" s="10" t="s">
        <v>294</v>
      </c>
      <c r="F148" s="10" t="s">
        <v>64</v>
      </c>
      <c r="G148" s="10">
        <v>4</v>
      </c>
      <c r="H148" s="10" t="s">
        <v>196</v>
      </c>
      <c r="I148" s="10" t="s">
        <v>295</v>
      </c>
      <c r="J148" s="10">
        <v>1.5</v>
      </c>
      <c r="K148" s="10">
        <f>J148*800*0.6</f>
        <v>720</v>
      </c>
      <c r="L148" s="10">
        <v>1260</v>
      </c>
      <c r="M148" s="10"/>
      <c r="N148" s="10"/>
      <c r="O148" s="113"/>
    </row>
    <row r="149" ht="28.5" spans="1:15">
      <c r="A149" s="35"/>
      <c r="B149" s="35"/>
      <c r="C149" s="10"/>
      <c r="D149" s="10"/>
      <c r="E149" s="10"/>
      <c r="F149" s="10"/>
      <c r="G149" s="10"/>
      <c r="H149" s="10" t="s">
        <v>191</v>
      </c>
      <c r="I149" s="10" t="s">
        <v>293</v>
      </c>
      <c r="J149" s="10">
        <v>0.5</v>
      </c>
      <c r="K149" s="10">
        <f>J149*600*0.6</f>
        <v>180</v>
      </c>
      <c r="L149" s="10"/>
      <c r="M149" s="10"/>
      <c r="N149" s="10"/>
      <c r="O149" s="113"/>
    </row>
    <row r="150" ht="14.25" spans="1:15">
      <c r="A150" s="35"/>
      <c r="B150" s="35"/>
      <c r="C150" s="10"/>
      <c r="D150" s="10"/>
      <c r="E150" s="10"/>
      <c r="F150" s="10"/>
      <c r="G150" s="10"/>
      <c r="H150" s="10" t="s">
        <v>25</v>
      </c>
      <c r="I150" s="10"/>
      <c r="J150" s="10">
        <v>40</v>
      </c>
      <c r="K150" s="10">
        <f>J150*15*0.6</f>
        <v>360</v>
      </c>
      <c r="L150" s="10"/>
      <c r="M150" s="10"/>
      <c r="N150" s="10"/>
      <c r="O150" s="113"/>
    </row>
    <row r="151" ht="28.5" spans="1:15">
      <c r="A151" s="35">
        <f>COUNTA($A$5:A150)</f>
        <v>101</v>
      </c>
      <c r="B151" s="35" t="s">
        <v>187</v>
      </c>
      <c r="C151" s="10" t="s">
        <v>282</v>
      </c>
      <c r="D151" s="10" t="s">
        <v>291</v>
      </c>
      <c r="E151" s="10" t="s">
        <v>296</v>
      </c>
      <c r="F151" s="10" t="s">
        <v>64</v>
      </c>
      <c r="G151" s="10">
        <v>6</v>
      </c>
      <c r="H151" s="10" t="s">
        <v>196</v>
      </c>
      <c r="I151" s="10" t="s">
        <v>293</v>
      </c>
      <c r="J151" s="10">
        <v>2</v>
      </c>
      <c r="K151" s="10">
        <f>J151*800*0.6</f>
        <v>960</v>
      </c>
      <c r="L151" s="10">
        <v>1320</v>
      </c>
      <c r="M151" s="10"/>
      <c r="N151" s="10"/>
      <c r="O151" s="113"/>
    </row>
    <row r="152" ht="14.25" spans="1:15">
      <c r="A152" s="35"/>
      <c r="B152" s="35"/>
      <c r="C152" s="10"/>
      <c r="D152" s="10"/>
      <c r="E152" s="10"/>
      <c r="F152" s="10"/>
      <c r="G152" s="10"/>
      <c r="H152" s="10" t="s">
        <v>38</v>
      </c>
      <c r="I152" s="10"/>
      <c r="J152" s="10">
        <v>1.5</v>
      </c>
      <c r="K152" s="10">
        <f>J152*400*0.6</f>
        <v>360</v>
      </c>
      <c r="L152" s="10"/>
      <c r="M152" s="10"/>
      <c r="N152" s="10"/>
      <c r="O152" s="113"/>
    </row>
    <row r="153" ht="57" spans="1:15">
      <c r="A153" s="35">
        <f>COUNTA($A$5:A152)</f>
        <v>102</v>
      </c>
      <c r="B153" s="35" t="s">
        <v>187</v>
      </c>
      <c r="C153" s="10" t="s">
        <v>282</v>
      </c>
      <c r="D153" s="10" t="s">
        <v>291</v>
      </c>
      <c r="E153" s="10" t="s">
        <v>297</v>
      </c>
      <c r="F153" s="10" t="s">
        <v>40</v>
      </c>
      <c r="G153" s="10">
        <v>5</v>
      </c>
      <c r="H153" s="10" t="s">
        <v>196</v>
      </c>
      <c r="I153" s="10" t="s">
        <v>293</v>
      </c>
      <c r="J153" s="10">
        <v>1</v>
      </c>
      <c r="K153" s="10">
        <f>J153*800*0.8</f>
        <v>640</v>
      </c>
      <c r="L153" s="10">
        <v>640</v>
      </c>
      <c r="M153" s="10" t="s">
        <v>298</v>
      </c>
      <c r="N153" s="10"/>
      <c r="O153" s="113"/>
    </row>
    <row r="154" ht="57" spans="1:15">
      <c r="A154" s="35">
        <f>COUNTA($A$5:A153)</f>
        <v>103</v>
      </c>
      <c r="B154" s="35" t="s">
        <v>187</v>
      </c>
      <c r="C154" s="10" t="s">
        <v>282</v>
      </c>
      <c r="D154" s="10" t="s">
        <v>299</v>
      </c>
      <c r="E154" s="10" t="s">
        <v>300</v>
      </c>
      <c r="F154" s="10" t="s">
        <v>36</v>
      </c>
      <c r="G154" s="10">
        <v>3</v>
      </c>
      <c r="H154" s="10" t="s">
        <v>191</v>
      </c>
      <c r="I154" s="10" t="s">
        <v>295</v>
      </c>
      <c r="J154" s="10">
        <v>1.5</v>
      </c>
      <c r="K154" s="10">
        <f>J154*600*0.6</f>
        <v>540</v>
      </c>
      <c r="L154" s="10">
        <v>540</v>
      </c>
      <c r="M154" s="10" t="s">
        <v>301</v>
      </c>
      <c r="N154" s="10"/>
      <c r="O154" s="113"/>
    </row>
    <row r="155" ht="57" spans="1:15">
      <c r="A155" s="35">
        <f>COUNTA($A$5:A154)</f>
        <v>104</v>
      </c>
      <c r="B155" s="35" t="s">
        <v>187</v>
      </c>
      <c r="C155" s="10" t="s">
        <v>282</v>
      </c>
      <c r="D155" s="10" t="s">
        <v>299</v>
      </c>
      <c r="E155" s="10" t="s">
        <v>302</v>
      </c>
      <c r="F155" s="10" t="s">
        <v>64</v>
      </c>
      <c r="G155" s="10">
        <v>3</v>
      </c>
      <c r="H155" s="10" t="s">
        <v>196</v>
      </c>
      <c r="I155" s="10" t="s">
        <v>295</v>
      </c>
      <c r="J155" s="10">
        <v>1.3</v>
      </c>
      <c r="K155" s="10">
        <f>J155*800*0.6</f>
        <v>624</v>
      </c>
      <c r="L155" s="10">
        <v>624</v>
      </c>
      <c r="M155" s="10" t="s">
        <v>303</v>
      </c>
      <c r="N155" s="10"/>
      <c r="O155" s="113"/>
    </row>
    <row r="156" ht="28.5" spans="1:15">
      <c r="A156" s="35">
        <f>COUNTA($A$5:A155)</f>
        <v>105</v>
      </c>
      <c r="B156" s="35" t="s">
        <v>187</v>
      </c>
      <c r="C156" s="10" t="s">
        <v>282</v>
      </c>
      <c r="D156" s="10" t="s">
        <v>304</v>
      </c>
      <c r="E156" s="10" t="s">
        <v>305</v>
      </c>
      <c r="F156" s="10" t="s">
        <v>60</v>
      </c>
      <c r="G156" s="10">
        <v>6</v>
      </c>
      <c r="H156" s="10" t="s">
        <v>196</v>
      </c>
      <c r="I156" s="10" t="s">
        <v>306</v>
      </c>
      <c r="J156" s="10">
        <v>1.1</v>
      </c>
      <c r="K156" s="10">
        <f>J156*800*0.8</f>
        <v>704</v>
      </c>
      <c r="L156" s="10">
        <v>1088</v>
      </c>
      <c r="M156" s="10" t="s">
        <v>307</v>
      </c>
      <c r="N156" s="10"/>
      <c r="O156" s="113"/>
    </row>
    <row r="157" ht="28.5" spans="1:15">
      <c r="A157" s="35"/>
      <c r="B157" s="35"/>
      <c r="C157" s="10"/>
      <c r="D157" s="10"/>
      <c r="E157" s="10"/>
      <c r="F157" s="10"/>
      <c r="G157" s="10"/>
      <c r="H157" s="10" t="s">
        <v>191</v>
      </c>
      <c r="I157" s="10"/>
      <c r="J157" s="10">
        <v>0.8</v>
      </c>
      <c r="K157" s="10">
        <f t="shared" ref="K157:K159" si="17">J157*600*0.8</f>
        <v>384</v>
      </c>
      <c r="L157" s="10"/>
      <c r="M157" s="10"/>
      <c r="N157" s="10"/>
      <c r="O157" s="113"/>
    </row>
    <row r="158" ht="28.5" spans="1:15">
      <c r="A158" s="35">
        <f>COUNTA($A$5:A157)</f>
        <v>106</v>
      </c>
      <c r="B158" s="35" t="s">
        <v>187</v>
      </c>
      <c r="C158" s="10" t="s">
        <v>282</v>
      </c>
      <c r="D158" s="10" t="s">
        <v>308</v>
      </c>
      <c r="E158" s="10" t="s">
        <v>309</v>
      </c>
      <c r="F158" s="10" t="s">
        <v>60</v>
      </c>
      <c r="G158" s="10">
        <v>3</v>
      </c>
      <c r="H158" s="10" t="s">
        <v>191</v>
      </c>
      <c r="I158" s="10" t="s">
        <v>310</v>
      </c>
      <c r="J158" s="10">
        <v>1</v>
      </c>
      <c r="K158" s="10">
        <f t="shared" si="17"/>
        <v>480</v>
      </c>
      <c r="L158" s="10">
        <v>1200</v>
      </c>
      <c r="M158" s="10" t="s">
        <v>311</v>
      </c>
      <c r="N158" s="10"/>
      <c r="O158" s="113"/>
    </row>
    <row r="159" ht="28.5" spans="1:15">
      <c r="A159" s="35"/>
      <c r="B159" s="35"/>
      <c r="C159" s="10"/>
      <c r="D159" s="10"/>
      <c r="E159" s="10"/>
      <c r="F159" s="10"/>
      <c r="G159" s="10"/>
      <c r="H159" s="10" t="s">
        <v>312</v>
      </c>
      <c r="I159" s="10"/>
      <c r="J159" s="10">
        <v>1.5</v>
      </c>
      <c r="K159" s="10">
        <f t="shared" si="17"/>
        <v>720</v>
      </c>
      <c r="L159" s="10"/>
      <c r="M159" s="10"/>
      <c r="N159" s="10"/>
      <c r="O159" s="113"/>
    </row>
    <row r="160" ht="28.5" spans="1:15">
      <c r="A160" s="35">
        <f>COUNTA($A$5:A159)</f>
        <v>107</v>
      </c>
      <c r="B160" s="35" t="s">
        <v>187</v>
      </c>
      <c r="C160" s="10" t="s">
        <v>282</v>
      </c>
      <c r="D160" s="10" t="s">
        <v>308</v>
      </c>
      <c r="E160" s="10" t="s">
        <v>313</v>
      </c>
      <c r="F160" s="10" t="s">
        <v>45</v>
      </c>
      <c r="G160" s="10">
        <v>4</v>
      </c>
      <c r="H160" s="10" t="s">
        <v>196</v>
      </c>
      <c r="I160" s="10" t="s">
        <v>310</v>
      </c>
      <c r="J160" s="10">
        <v>1</v>
      </c>
      <c r="K160" s="10">
        <f>J160*800*0.8</f>
        <v>640</v>
      </c>
      <c r="L160" s="10">
        <v>1600</v>
      </c>
      <c r="M160" s="10"/>
      <c r="N160" s="10"/>
      <c r="O160" s="113"/>
    </row>
    <row r="161" ht="28.5" spans="1:15">
      <c r="A161" s="35"/>
      <c r="B161" s="35"/>
      <c r="C161" s="10"/>
      <c r="D161" s="10"/>
      <c r="E161" s="10"/>
      <c r="F161" s="10"/>
      <c r="G161" s="10"/>
      <c r="H161" s="10" t="s">
        <v>191</v>
      </c>
      <c r="I161" s="10"/>
      <c r="J161" s="10">
        <v>2</v>
      </c>
      <c r="K161" s="10">
        <f>J161*600*0.8</f>
        <v>960</v>
      </c>
      <c r="L161" s="10"/>
      <c r="M161" s="10"/>
      <c r="N161" s="10"/>
      <c r="O161" s="113"/>
    </row>
    <row r="162" ht="57" spans="1:15">
      <c r="A162" s="35">
        <f>COUNTA($A$5:A161)</f>
        <v>108</v>
      </c>
      <c r="B162" s="35" t="s">
        <v>187</v>
      </c>
      <c r="C162" s="10" t="s">
        <v>282</v>
      </c>
      <c r="D162" s="10" t="s">
        <v>314</v>
      </c>
      <c r="E162" s="10" t="s">
        <v>315</v>
      </c>
      <c r="F162" s="10" t="s">
        <v>36</v>
      </c>
      <c r="G162" s="10">
        <v>5</v>
      </c>
      <c r="H162" s="10" t="s">
        <v>191</v>
      </c>
      <c r="I162" s="10" t="s">
        <v>316</v>
      </c>
      <c r="J162" s="10">
        <v>1</v>
      </c>
      <c r="K162" s="10">
        <f>J162*600*0.6</f>
        <v>360</v>
      </c>
      <c r="L162" s="10">
        <v>360</v>
      </c>
      <c r="M162" s="10" t="s">
        <v>317</v>
      </c>
      <c r="N162" s="10"/>
      <c r="O162" s="113"/>
    </row>
    <row r="163" ht="14.25" spans="1:15">
      <c r="A163" s="35">
        <f>COUNTA($A$5:A162)</f>
        <v>109</v>
      </c>
      <c r="B163" s="35" t="s">
        <v>187</v>
      </c>
      <c r="C163" s="10" t="s">
        <v>318</v>
      </c>
      <c r="D163" s="10" t="s">
        <v>319</v>
      </c>
      <c r="E163" s="10" t="s">
        <v>320</v>
      </c>
      <c r="F163" s="10" t="s">
        <v>64</v>
      </c>
      <c r="G163" s="10">
        <v>3</v>
      </c>
      <c r="H163" s="10" t="s">
        <v>25</v>
      </c>
      <c r="I163" s="10" t="s">
        <v>321</v>
      </c>
      <c r="J163" s="10">
        <v>27</v>
      </c>
      <c r="K163" s="10">
        <f>J163*15*0.6</f>
        <v>243</v>
      </c>
      <c r="L163" s="10">
        <v>879</v>
      </c>
      <c r="M163" s="10" t="s">
        <v>322</v>
      </c>
      <c r="N163" s="10"/>
      <c r="O163" s="113"/>
    </row>
    <row r="164" ht="28.5" spans="1:15">
      <c r="A164" s="35"/>
      <c r="B164" s="35"/>
      <c r="C164" s="10"/>
      <c r="D164" s="10"/>
      <c r="E164" s="10"/>
      <c r="F164" s="10"/>
      <c r="G164" s="10"/>
      <c r="H164" s="10" t="s">
        <v>285</v>
      </c>
      <c r="I164" s="10" t="s">
        <v>323</v>
      </c>
      <c r="J164" s="10">
        <v>1</v>
      </c>
      <c r="K164" s="10">
        <f>J164*400*0.6</f>
        <v>240</v>
      </c>
      <c r="L164" s="10"/>
      <c r="M164" s="10"/>
      <c r="N164" s="10"/>
      <c r="O164" s="113"/>
    </row>
    <row r="165" ht="42.75" spans="1:15">
      <c r="A165" s="35"/>
      <c r="B165" s="35"/>
      <c r="C165" s="10"/>
      <c r="D165" s="10"/>
      <c r="E165" s="10"/>
      <c r="F165" s="10"/>
      <c r="G165" s="10"/>
      <c r="H165" s="10" t="s">
        <v>191</v>
      </c>
      <c r="I165" s="10" t="s">
        <v>324</v>
      </c>
      <c r="J165" s="10">
        <v>1.1</v>
      </c>
      <c r="K165" s="10">
        <f>J165*600*0.6</f>
        <v>396</v>
      </c>
      <c r="L165" s="10"/>
      <c r="M165" s="10"/>
      <c r="N165" s="10"/>
      <c r="O165" s="113"/>
    </row>
    <row r="166" ht="28.5" spans="1:15">
      <c r="A166" s="35">
        <f>COUNTA($A$5:A165)</f>
        <v>110</v>
      </c>
      <c r="B166" s="35" t="s">
        <v>187</v>
      </c>
      <c r="C166" s="10" t="s">
        <v>318</v>
      </c>
      <c r="D166" s="10" t="s">
        <v>319</v>
      </c>
      <c r="E166" s="10" t="s">
        <v>325</v>
      </c>
      <c r="F166" s="10" t="s">
        <v>45</v>
      </c>
      <c r="G166" s="10">
        <v>2</v>
      </c>
      <c r="H166" s="10" t="s">
        <v>285</v>
      </c>
      <c r="I166" s="10" t="s">
        <v>323</v>
      </c>
      <c r="J166" s="10">
        <v>1</v>
      </c>
      <c r="K166" s="10">
        <f>J166*400*0.8</f>
        <v>320</v>
      </c>
      <c r="L166" s="10">
        <v>656</v>
      </c>
      <c r="M166" s="10" t="s">
        <v>326</v>
      </c>
      <c r="N166" s="10"/>
      <c r="O166" s="113"/>
    </row>
    <row r="167" ht="28.5" spans="1:15">
      <c r="A167" s="35"/>
      <c r="B167" s="35"/>
      <c r="C167" s="10"/>
      <c r="D167" s="10"/>
      <c r="E167" s="10"/>
      <c r="F167" s="10"/>
      <c r="G167" s="10"/>
      <c r="H167" s="10" t="s">
        <v>191</v>
      </c>
      <c r="I167" s="10" t="s">
        <v>323</v>
      </c>
      <c r="J167" s="10">
        <v>0.7</v>
      </c>
      <c r="K167" s="10">
        <f t="shared" ref="K167:K172" si="18">J167*600*0.8</f>
        <v>336</v>
      </c>
      <c r="L167" s="10"/>
      <c r="M167" s="10"/>
      <c r="N167" s="10"/>
      <c r="O167" s="113"/>
    </row>
    <row r="168" ht="57" spans="1:15">
      <c r="A168" s="35">
        <f>COUNTA($A$5:A167)</f>
        <v>111</v>
      </c>
      <c r="B168" s="35" t="s">
        <v>187</v>
      </c>
      <c r="C168" s="10" t="s">
        <v>318</v>
      </c>
      <c r="D168" s="10" t="s">
        <v>327</v>
      </c>
      <c r="E168" s="10" t="s">
        <v>328</v>
      </c>
      <c r="F168" s="10" t="s">
        <v>329</v>
      </c>
      <c r="G168" s="10">
        <v>3</v>
      </c>
      <c r="H168" s="10" t="s">
        <v>191</v>
      </c>
      <c r="I168" s="10" t="s">
        <v>330</v>
      </c>
      <c r="J168" s="10">
        <v>2</v>
      </c>
      <c r="K168" s="10">
        <f>J168*600</f>
        <v>1200</v>
      </c>
      <c r="L168" s="10">
        <v>1200</v>
      </c>
      <c r="M168" s="10" t="s">
        <v>331</v>
      </c>
      <c r="N168" s="10"/>
      <c r="O168" s="113"/>
    </row>
    <row r="169" ht="28.5" spans="1:15">
      <c r="A169" s="35">
        <f>COUNTA($A$5:A168)</f>
        <v>112</v>
      </c>
      <c r="B169" s="35" t="s">
        <v>187</v>
      </c>
      <c r="C169" s="10" t="s">
        <v>318</v>
      </c>
      <c r="D169" s="10" t="s">
        <v>327</v>
      </c>
      <c r="E169" s="10" t="s">
        <v>332</v>
      </c>
      <c r="F169" s="10" t="s">
        <v>45</v>
      </c>
      <c r="G169" s="10">
        <v>2</v>
      </c>
      <c r="H169" s="10" t="s">
        <v>191</v>
      </c>
      <c r="I169" s="10" t="s">
        <v>333</v>
      </c>
      <c r="J169" s="10">
        <v>1</v>
      </c>
      <c r="K169" s="10">
        <f t="shared" si="18"/>
        <v>480</v>
      </c>
      <c r="L169" s="10">
        <v>480</v>
      </c>
      <c r="M169" s="10"/>
      <c r="N169" s="10"/>
      <c r="O169" s="113"/>
    </row>
    <row r="170" ht="28.5" spans="1:15">
      <c r="A170" s="35">
        <f>COUNTA($A$5:A169)</f>
        <v>113</v>
      </c>
      <c r="B170" s="35" t="s">
        <v>187</v>
      </c>
      <c r="C170" s="10" t="s">
        <v>318</v>
      </c>
      <c r="D170" s="10" t="s">
        <v>334</v>
      </c>
      <c r="E170" s="10" t="s">
        <v>335</v>
      </c>
      <c r="F170" s="10" t="s">
        <v>329</v>
      </c>
      <c r="G170" s="10">
        <v>4</v>
      </c>
      <c r="H170" s="10" t="s">
        <v>191</v>
      </c>
      <c r="I170" s="10" t="s">
        <v>336</v>
      </c>
      <c r="J170" s="10">
        <v>2</v>
      </c>
      <c r="K170" s="10">
        <f>J170*600</f>
        <v>1200</v>
      </c>
      <c r="L170" s="10">
        <v>1200</v>
      </c>
      <c r="M170" s="10"/>
      <c r="N170" s="10"/>
      <c r="O170" s="113"/>
    </row>
    <row r="171" ht="28.5" spans="1:15">
      <c r="A171" s="35">
        <f>COUNTA($A$5:A170)</f>
        <v>114</v>
      </c>
      <c r="B171" s="35" t="s">
        <v>187</v>
      </c>
      <c r="C171" s="10" t="s">
        <v>337</v>
      </c>
      <c r="D171" s="10" t="s">
        <v>337</v>
      </c>
      <c r="E171" s="10" t="s">
        <v>338</v>
      </c>
      <c r="F171" s="10" t="s">
        <v>64</v>
      </c>
      <c r="G171" s="10">
        <v>2</v>
      </c>
      <c r="H171" s="10" t="s">
        <v>191</v>
      </c>
      <c r="I171" s="10" t="s">
        <v>339</v>
      </c>
      <c r="J171" s="10">
        <v>1.1</v>
      </c>
      <c r="K171" s="10">
        <f>J171*600*0.6</f>
        <v>396</v>
      </c>
      <c r="L171" s="10">
        <v>396</v>
      </c>
      <c r="M171" s="10"/>
      <c r="N171" s="10"/>
      <c r="O171" s="113"/>
    </row>
    <row r="172" ht="57" spans="1:15">
      <c r="A172" s="35">
        <f>COUNTA($A$5:A171)</f>
        <v>115</v>
      </c>
      <c r="B172" s="35" t="s">
        <v>187</v>
      </c>
      <c r="C172" s="10" t="s">
        <v>337</v>
      </c>
      <c r="D172" s="10" t="s">
        <v>337</v>
      </c>
      <c r="E172" s="10" t="s">
        <v>340</v>
      </c>
      <c r="F172" s="10" t="s">
        <v>60</v>
      </c>
      <c r="G172" s="10">
        <v>2</v>
      </c>
      <c r="H172" s="10" t="s">
        <v>191</v>
      </c>
      <c r="I172" s="10" t="s">
        <v>339</v>
      </c>
      <c r="J172" s="10">
        <v>1.2</v>
      </c>
      <c r="K172" s="10">
        <f t="shared" si="18"/>
        <v>576</v>
      </c>
      <c r="L172" s="10">
        <v>576</v>
      </c>
      <c r="M172" s="10" t="s">
        <v>341</v>
      </c>
      <c r="N172" s="10" t="s">
        <v>342</v>
      </c>
      <c r="O172" s="113"/>
    </row>
    <row r="173" ht="28.5" spans="1:15">
      <c r="A173" s="35">
        <f>COUNTA($A$5:A172)</f>
        <v>116</v>
      </c>
      <c r="B173" s="35" t="s">
        <v>187</v>
      </c>
      <c r="C173" s="10" t="s">
        <v>337</v>
      </c>
      <c r="D173" s="10" t="s">
        <v>343</v>
      </c>
      <c r="E173" s="10" t="s">
        <v>344</v>
      </c>
      <c r="F173" s="10" t="s">
        <v>36</v>
      </c>
      <c r="G173" s="10">
        <v>3</v>
      </c>
      <c r="H173" s="10" t="s">
        <v>196</v>
      </c>
      <c r="I173" s="10" t="s">
        <v>345</v>
      </c>
      <c r="J173" s="10">
        <v>2</v>
      </c>
      <c r="K173" s="10">
        <f>J173*800*0.6</f>
        <v>960</v>
      </c>
      <c r="L173" s="10">
        <v>1352</v>
      </c>
      <c r="M173" s="10" t="s">
        <v>346</v>
      </c>
      <c r="N173" s="10"/>
      <c r="O173" s="113"/>
    </row>
    <row r="174" ht="28.5" spans="1:15">
      <c r="A174" s="35"/>
      <c r="B174" s="35"/>
      <c r="C174" s="10"/>
      <c r="D174" s="10"/>
      <c r="E174" s="10"/>
      <c r="F174" s="10"/>
      <c r="G174" s="10"/>
      <c r="H174" s="10" t="s">
        <v>347</v>
      </c>
      <c r="I174" s="10"/>
      <c r="J174" s="10">
        <v>1.5</v>
      </c>
      <c r="K174" s="10">
        <f>J174*500*0.6</f>
        <v>450</v>
      </c>
      <c r="L174" s="10"/>
      <c r="M174" s="10"/>
      <c r="N174" s="10"/>
      <c r="O174" s="113"/>
    </row>
    <row r="175" ht="71.25" spans="1:15">
      <c r="A175" s="35">
        <f>COUNTA($A$5:A174)</f>
        <v>117</v>
      </c>
      <c r="B175" s="35" t="s">
        <v>187</v>
      </c>
      <c r="C175" s="10" t="s">
        <v>337</v>
      </c>
      <c r="D175" s="10" t="s">
        <v>343</v>
      </c>
      <c r="E175" s="10" t="s">
        <v>348</v>
      </c>
      <c r="F175" s="10" t="s">
        <v>64</v>
      </c>
      <c r="G175" s="10">
        <v>3</v>
      </c>
      <c r="H175" s="10" t="s">
        <v>196</v>
      </c>
      <c r="I175" s="10" t="s">
        <v>345</v>
      </c>
      <c r="J175" s="10">
        <v>1.5</v>
      </c>
      <c r="K175" s="10">
        <f>J175*800*0.6</f>
        <v>720</v>
      </c>
      <c r="L175" s="10">
        <v>720</v>
      </c>
      <c r="M175" s="10" t="s">
        <v>349</v>
      </c>
      <c r="N175" s="10"/>
      <c r="O175" s="113"/>
    </row>
    <row r="176" ht="57" spans="1:15">
      <c r="A176" s="35">
        <f>COUNTA($A$5:A175)</f>
        <v>118</v>
      </c>
      <c r="B176" s="35" t="s">
        <v>187</v>
      </c>
      <c r="C176" s="10" t="s">
        <v>337</v>
      </c>
      <c r="D176" s="10" t="s">
        <v>343</v>
      </c>
      <c r="E176" s="10" t="s">
        <v>350</v>
      </c>
      <c r="F176" s="10" t="s">
        <v>36</v>
      </c>
      <c r="G176" s="10">
        <v>1</v>
      </c>
      <c r="H176" s="10" t="s">
        <v>90</v>
      </c>
      <c r="I176" s="10" t="s">
        <v>351</v>
      </c>
      <c r="J176" s="10">
        <v>200</v>
      </c>
      <c r="K176" s="10">
        <f>J176*20*0.6</f>
        <v>2400</v>
      </c>
      <c r="L176" s="10">
        <v>2400</v>
      </c>
      <c r="M176" s="10" t="s">
        <v>352</v>
      </c>
      <c r="N176" s="10"/>
      <c r="O176" s="113"/>
    </row>
    <row r="177" ht="57" spans="1:15">
      <c r="A177" s="35">
        <f>COUNTA($A$5:A176)</f>
        <v>119</v>
      </c>
      <c r="B177" s="35" t="s">
        <v>187</v>
      </c>
      <c r="C177" s="10" t="s">
        <v>337</v>
      </c>
      <c r="D177" s="10" t="s">
        <v>353</v>
      </c>
      <c r="E177" s="10" t="s">
        <v>354</v>
      </c>
      <c r="F177" s="10" t="s">
        <v>72</v>
      </c>
      <c r="G177" s="10">
        <v>5</v>
      </c>
      <c r="H177" s="10" t="s">
        <v>196</v>
      </c>
      <c r="I177" s="10" t="s">
        <v>355</v>
      </c>
      <c r="J177" s="10">
        <v>4</v>
      </c>
      <c r="K177" s="10">
        <f>J177*800</f>
        <v>3200</v>
      </c>
      <c r="L177" s="10">
        <v>1625</v>
      </c>
      <c r="M177" s="10" t="s">
        <v>356</v>
      </c>
      <c r="N177" s="10" t="s">
        <v>357</v>
      </c>
      <c r="O177" s="113"/>
    </row>
    <row r="178" ht="28.5" spans="1:15">
      <c r="A178" s="35">
        <f>COUNTA($A$5:A177)</f>
        <v>120</v>
      </c>
      <c r="B178" s="35" t="s">
        <v>187</v>
      </c>
      <c r="C178" s="10" t="s">
        <v>337</v>
      </c>
      <c r="D178" s="10" t="s">
        <v>353</v>
      </c>
      <c r="E178" s="10" t="s">
        <v>358</v>
      </c>
      <c r="F178" s="10" t="s">
        <v>40</v>
      </c>
      <c r="G178" s="10">
        <v>2</v>
      </c>
      <c r="H178" s="10" t="s">
        <v>191</v>
      </c>
      <c r="I178" s="10" t="s">
        <v>355</v>
      </c>
      <c r="J178" s="10">
        <v>0.5</v>
      </c>
      <c r="K178" s="10">
        <f>J178*600*0.8</f>
        <v>240</v>
      </c>
      <c r="L178" s="10">
        <v>880</v>
      </c>
      <c r="M178" s="10" t="s">
        <v>359</v>
      </c>
      <c r="N178" s="10"/>
      <c r="O178" s="113"/>
    </row>
    <row r="179" ht="28.5" spans="1:15">
      <c r="A179" s="35"/>
      <c r="B179" s="35"/>
      <c r="C179" s="10"/>
      <c r="D179" s="10"/>
      <c r="E179" s="10"/>
      <c r="F179" s="10"/>
      <c r="G179" s="10"/>
      <c r="H179" s="10" t="s">
        <v>196</v>
      </c>
      <c r="I179" s="10"/>
      <c r="J179" s="10">
        <v>1</v>
      </c>
      <c r="K179" s="10">
        <f t="shared" ref="K179:K182" si="19">J179*800*0.8</f>
        <v>640</v>
      </c>
      <c r="L179" s="10"/>
      <c r="M179" s="10"/>
      <c r="N179" s="10"/>
      <c r="O179" s="113"/>
    </row>
    <row r="180" ht="57" spans="1:15">
      <c r="A180" s="35">
        <f>COUNTA($A$5:A179)</f>
        <v>121</v>
      </c>
      <c r="B180" s="35" t="s">
        <v>187</v>
      </c>
      <c r="C180" s="10" t="s">
        <v>337</v>
      </c>
      <c r="D180" s="10" t="s">
        <v>360</v>
      </c>
      <c r="E180" s="10" t="s">
        <v>361</v>
      </c>
      <c r="F180" s="10" t="s">
        <v>112</v>
      </c>
      <c r="G180" s="10">
        <v>1</v>
      </c>
      <c r="H180" s="10" t="s">
        <v>196</v>
      </c>
      <c r="I180" s="10" t="s">
        <v>362</v>
      </c>
      <c r="J180" s="10">
        <v>1.5</v>
      </c>
      <c r="K180" s="10">
        <f t="shared" si="19"/>
        <v>960</v>
      </c>
      <c r="L180" s="10">
        <v>960</v>
      </c>
      <c r="M180" s="10" t="s">
        <v>363</v>
      </c>
      <c r="N180" s="10"/>
      <c r="O180" s="113"/>
    </row>
    <row r="181" ht="57" spans="1:15">
      <c r="A181" s="35">
        <f>COUNTA($A$5:A180)</f>
        <v>122</v>
      </c>
      <c r="B181" s="35" t="s">
        <v>187</v>
      </c>
      <c r="C181" s="10" t="s">
        <v>364</v>
      </c>
      <c r="D181" s="10" t="s">
        <v>365</v>
      </c>
      <c r="E181" s="10" t="s">
        <v>366</v>
      </c>
      <c r="F181" s="10" t="s">
        <v>72</v>
      </c>
      <c r="G181" s="10">
        <v>2</v>
      </c>
      <c r="H181" s="10" t="s">
        <v>196</v>
      </c>
      <c r="I181" s="10" t="s">
        <v>367</v>
      </c>
      <c r="J181" s="10">
        <v>1.5</v>
      </c>
      <c r="K181" s="10">
        <f>J181*800</f>
        <v>1200</v>
      </c>
      <c r="L181" s="10">
        <v>1200</v>
      </c>
      <c r="M181" s="10" t="s">
        <v>368</v>
      </c>
      <c r="N181" s="10"/>
      <c r="O181" s="113"/>
    </row>
    <row r="182" ht="57" spans="1:15">
      <c r="A182" s="35">
        <f>COUNTA($A$5:A181)</f>
        <v>123</v>
      </c>
      <c r="B182" s="35" t="s">
        <v>187</v>
      </c>
      <c r="C182" s="10" t="s">
        <v>364</v>
      </c>
      <c r="D182" s="10" t="s">
        <v>365</v>
      </c>
      <c r="E182" s="10" t="s">
        <v>369</v>
      </c>
      <c r="F182" s="10" t="s">
        <v>60</v>
      </c>
      <c r="G182" s="10">
        <v>5</v>
      </c>
      <c r="H182" s="10" t="s">
        <v>196</v>
      </c>
      <c r="I182" s="10" t="s">
        <v>370</v>
      </c>
      <c r="J182" s="10">
        <v>1.2</v>
      </c>
      <c r="K182" s="10">
        <f t="shared" si="19"/>
        <v>768</v>
      </c>
      <c r="L182" s="10">
        <v>768</v>
      </c>
      <c r="M182" s="10" t="s">
        <v>371</v>
      </c>
      <c r="N182" s="10"/>
      <c r="O182" s="113"/>
    </row>
    <row r="183" ht="28.5" spans="1:15">
      <c r="A183" s="35">
        <f>COUNTA($A$5:A182)</f>
        <v>124</v>
      </c>
      <c r="B183" s="35" t="s">
        <v>187</v>
      </c>
      <c r="C183" s="10" t="s">
        <v>364</v>
      </c>
      <c r="D183" s="10" t="s">
        <v>365</v>
      </c>
      <c r="E183" s="10" t="s">
        <v>372</v>
      </c>
      <c r="F183" s="10" t="s">
        <v>45</v>
      </c>
      <c r="G183" s="10">
        <v>5</v>
      </c>
      <c r="H183" s="10" t="s">
        <v>191</v>
      </c>
      <c r="I183" s="10" t="s">
        <v>373</v>
      </c>
      <c r="J183" s="10">
        <v>3.2</v>
      </c>
      <c r="K183" s="10">
        <f>J183*600*0.8</f>
        <v>1536</v>
      </c>
      <c r="L183" s="10">
        <v>2160</v>
      </c>
      <c r="M183" s="10" t="s">
        <v>374</v>
      </c>
      <c r="N183" s="10"/>
      <c r="O183" s="113"/>
    </row>
    <row r="184" ht="28.5" spans="1:15">
      <c r="A184" s="35"/>
      <c r="B184" s="35"/>
      <c r="C184" s="10"/>
      <c r="D184" s="10"/>
      <c r="E184" s="10"/>
      <c r="F184" s="10"/>
      <c r="G184" s="10"/>
      <c r="H184" s="10" t="s">
        <v>221</v>
      </c>
      <c r="I184" s="10" t="s">
        <v>375</v>
      </c>
      <c r="J184" s="10">
        <v>1.3</v>
      </c>
      <c r="K184" s="10">
        <f>J184*600*0.8</f>
        <v>624</v>
      </c>
      <c r="L184" s="10"/>
      <c r="M184" s="10"/>
      <c r="N184" s="10"/>
      <c r="O184" s="113"/>
    </row>
    <row r="185" ht="57" spans="1:15">
      <c r="A185" s="35">
        <f>COUNTA($A$5:A184)</f>
        <v>125</v>
      </c>
      <c r="B185" s="35" t="s">
        <v>187</v>
      </c>
      <c r="C185" s="10" t="s">
        <v>364</v>
      </c>
      <c r="D185" s="10" t="s">
        <v>365</v>
      </c>
      <c r="E185" s="10" t="s">
        <v>376</v>
      </c>
      <c r="F185" s="117" t="s">
        <v>36</v>
      </c>
      <c r="G185" s="10">
        <v>3</v>
      </c>
      <c r="H185" s="10" t="s">
        <v>196</v>
      </c>
      <c r="I185" s="10" t="s">
        <v>377</v>
      </c>
      <c r="J185" s="10">
        <v>1.9</v>
      </c>
      <c r="K185" s="10">
        <f>J185*800*0.6</f>
        <v>912</v>
      </c>
      <c r="L185" s="10">
        <v>912</v>
      </c>
      <c r="M185" s="10" t="s">
        <v>378</v>
      </c>
      <c r="N185" s="10"/>
      <c r="O185" s="113"/>
    </row>
    <row r="186" ht="57" spans="1:15">
      <c r="A186" s="35">
        <f>COUNTA($A$5:A185)</f>
        <v>126</v>
      </c>
      <c r="B186" s="35" t="s">
        <v>187</v>
      </c>
      <c r="C186" s="10" t="s">
        <v>364</v>
      </c>
      <c r="D186" s="10" t="s">
        <v>365</v>
      </c>
      <c r="E186" s="10" t="s">
        <v>379</v>
      </c>
      <c r="F186" s="10" t="s">
        <v>40</v>
      </c>
      <c r="G186" s="10">
        <v>3</v>
      </c>
      <c r="H186" s="10" t="s">
        <v>196</v>
      </c>
      <c r="I186" s="10" t="s">
        <v>370</v>
      </c>
      <c r="J186" s="10">
        <v>1</v>
      </c>
      <c r="K186" s="10">
        <f>J186*800*0.8</f>
        <v>640</v>
      </c>
      <c r="L186" s="10">
        <v>640</v>
      </c>
      <c r="M186" s="10" t="s">
        <v>380</v>
      </c>
      <c r="N186" s="10"/>
      <c r="O186" s="113"/>
    </row>
    <row r="187" ht="57" spans="1:15">
      <c r="A187" s="35">
        <f>COUNTA($A$5:A186)</f>
        <v>127</v>
      </c>
      <c r="B187" s="35" t="s">
        <v>187</v>
      </c>
      <c r="C187" s="10" t="s">
        <v>364</v>
      </c>
      <c r="D187" s="10" t="s">
        <v>381</v>
      </c>
      <c r="E187" s="10" t="s">
        <v>382</v>
      </c>
      <c r="F187" s="10" t="s">
        <v>60</v>
      </c>
      <c r="G187" s="10">
        <v>4</v>
      </c>
      <c r="H187" s="10" t="s">
        <v>196</v>
      </c>
      <c r="I187" s="10" t="s">
        <v>383</v>
      </c>
      <c r="J187" s="10">
        <v>1.6</v>
      </c>
      <c r="K187" s="10">
        <f>J187*800*0.8</f>
        <v>1024</v>
      </c>
      <c r="L187" s="10">
        <v>1024</v>
      </c>
      <c r="M187" s="10" t="s">
        <v>384</v>
      </c>
      <c r="N187" s="10"/>
      <c r="O187" s="113"/>
    </row>
    <row r="188" ht="57" spans="1:15">
      <c r="A188" s="35">
        <f>COUNTA($A$5:A187)</f>
        <v>128</v>
      </c>
      <c r="B188" s="35" t="s">
        <v>187</v>
      </c>
      <c r="C188" s="10" t="s">
        <v>364</v>
      </c>
      <c r="D188" s="10" t="s">
        <v>381</v>
      </c>
      <c r="E188" s="10" t="s">
        <v>385</v>
      </c>
      <c r="F188" s="10" t="s">
        <v>114</v>
      </c>
      <c r="G188" s="10">
        <v>2</v>
      </c>
      <c r="H188" s="10" t="s">
        <v>196</v>
      </c>
      <c r="I188" s="10" t="s">
        <v>386</v>
      </c>
      <c r="J188" s="10">
        <v>1.5</v>
      </c>
      <c r="K188" s="10">
        <f>J188*800</f>
        <v>1200</v>
      </c>
      <c r="L188" s="10">
        <v>1200</v>
      </c>
      <c r="M188" s="10" t="s">
        <v>387</v>
      </c>
      <c r="N188" s="10"/>
      <c r="O188" s="113"/>
    </row>
    <row r="189" ht="28.5" spans="1:15">
      <c r="A189" s="35">
        <f>COUNTA($A$5:A188)</f>
        <v>129</v>
      </c>
      <c r="B189" s="35" t="s">
        <v>187</v>
      </c>
      <c r="C189" s="10" t="s">
        <v>364</v>
      </c>
      <c r="D189" s="10" t="s">
        <v>381</v>
      </c>
      <c r="E189" s="10" t="s">
        <v>388</v>
      </c>
      <c r="F189" s="10" t="s">
        <v>64</v>
      </c>
      <c r="G189" s="10">
        <v>3</v>
      </c>
      <c r="H189" s="10" t="s">
        <v>196</v>
      </c>
      <c r="I189" s="10" t="s">
        <v>383</v>
      </c>
      <c r="J189" s="10">
        <v>1.5</v>
      </c>
      <c r="K189" s="10">
        <f>J189*800*0.6</f>
        <v>720</v>
      </c>
      <c r="L189" s="10">
        <v>840</v>
      </c>
      <c r="M189" s="10" t="s">
        <v>389</v>
      </c>
      <c r="N189" s="10" t="s">
        <v>390</v>
      </c>
      <c r="O189" s="113"/>
    </row>
    <row r="190" ht="14.25" spans="1:15">
      <c r="A190" s="35"/>
      <c r="B190" s="35"/>
      <c r="C190" s="10"/>
      <c r="D190" s="10"/>
      <c r="E190" s="10"/>
      <c r="F190" s="10"/>
      <c r="G190" s="10"/>
      <c r="H190" s="10" t="s">
        <v>38</v>
      </c>
      <c r="I190" s="10" t="s">
        <v>391</v>
      </c>
      <c r="J190" s="10">
        <v>0.5</v>
      </c>
      <c r="K190" s="10">
        <f>J190*400*0.6</f>
        <v>120</v>
      </c>
      <c r="L190" s="10"/>
      <c r="M190" s="10"/>
      <c r="N190" s="10"/>
      <c r="O190" s="113"/>
    </row>
    <row r="191" ht="28.5" spans="1:15">
      <c r="A191" s="35">
        <f>COUNTA($A$5:A190)</f>
        <v>130</v>
      </c>
      <c r="B191" s="35" t="s">
        <v>187</v>
      </c>
      <c r="C191" s="10" t="s">
        <v>364</v>
      </c>
      <c r="D191" s="10" t="s">
        <v>381</v>
      </c>
      <c r="E191" s="10" t="s">
        <v>392</v>
      </c>
      <c r="F191" s="10" t="s">
        <v>36</v>
      </c>
      <c r="G191" s="10">
        <v>4</v>
      </c>
      <c r="H191" s="10" t="s">
        <v>280</v>
      </c>
      <c r="I191" s="10" t="s">
        <v>391</v>
      </c>
      <c r="J191" s="10">
        <v>2.2</v>
      </c>
      <c r="K191" s="10">
        <f>J191*500*0.6</f>
        <v>660</v>
      </c>
      <c r="L191" s="10">
        <v>1860</v>
      </c>
      <c r="M191" s="10"/>
      <c r="N191" s="10"/>
      <c r="O191" s="113"/>
    </row>
    <row r="192" ht="14.25" spans="1:15">
      <c r="A192" s="35"/>
      <c r="B192" s="35"/>
      <c r="C192" s="10"/>
      <c r="D192" s="10"/>
      <c r="E192" s="10"/>
      <c r="F192" s="10"/>
      <c r="G192" s="10"/>
      <c r="H192" s="10" t="s">
        <v>38</v>
      </c>
      <c r="I192" s="10"/>
      <c r="J192" s="10">
        <v>1.8</v>
      </c>
      <c r="K192" s="10">
        <f>J192*400*0.6</f>
        <v>432</v>
      </c>
      <c r="L192" s="10"/>
      <c r="M192" s="10"/>
      <c r="N192" s="10"/>
      <c r="O192" s="113"/>
    </row>
    <row r="193" ht="28.5" spans="1:15">
      <c r="A193" s="35"/>
      <c r="B193" s="35"/>
      <c r="C193" s="10"/>
      <c r="D193" s="10"/>
      <c r="E193" s="10"/>
      <c r="F193" s="10"/>
      <c r="G193" s="10"/>
      <c r="H193" s="10" t="s">
        <v>196</v>
      </c>
      <c r="I193" s="10"/>
      <c r="J193" s="10">
        <v>1.6</v>
      </c>
      <c r="K193" s="10">
        <f>J193*800*0.6</f>
        <v>768</v>
      </c>
      <c r="L193" s="10"/>
      <c r="M193" s="10"/>
      <c r="N193" s="10"/>
      <c r="O193" s="113"/>
    </row>
    <row r="194" ht="28.5" spans="1:15">
      <c r="A194" s="35">
        <f>COUNTA($A$5:A193)</f>
        <v>131</v>
      </c>
      <c r="B194" s="35" t="s">
        <v>393</v>
      </c>
      <c r="C194" s="35" t="s">
        <v>394</v>
      </c>
      <c r="D194" s="35" t="s">
        <v>395</v>
      </c>
      <c r="E194" s="35" t="s">
        <v>396</v>
      </c>
      <c r="F194" s="35" t="s">
        <v>45</v>
      </c>
      <c r="G194" s="35">
        <v>3</v>
      </c>
      <c r="H194" s="35" t="s">
        <v>25</v>
      </c>
      <c r="I194" s="35" t="s">
        <v>397</v>
      </c>
      <c r="J194" s="35">
        <v>20</v>
      </c>
      <c r="K194" s="35">
        <v>240</v>
      </c>
      <c r="L194" s="35">
        <v>240</v>
      </c>
      <c r="M194" s="35">
        <v>0</v>
      </c>
      <c r="N194" s="35"/>
      <c r="O194" s="113"/>
    </row>
    <row r="195" ht="28.5" spans="1:15">
      <c r="A195" s="35">
        <f>COUNTA($A$5:A194)</f>
        <v>132</v>
      </c>
      <c r="B195" s="35" t="s">
        <v>393</v>
      </c>
      <c r="C195" s="35" t="s">
        <v>394</v>
      </c>
      <c r="D195" s="35" t="s">
        <v>398</v>
      </c>
      <c r="E195" s="35" t="s">
        <v>399</v>
      </c>
      <c r="F195" s="35" t="s">
        <v>40</v>
      </c>
      <c r="G195" s="35">
        <v>4</v>
      </c>
      <c r="H195" s="35" t="s">
        <v>400</v>
      </c>
      <c r="I195" s="35" t="s">
        <v>401</v>
      </c>
      <c r="J195" s="35">
        <v>2.5</v>
      </c>
      <c r="K195" s="35">
        <v>1000</v>
      </c>
      <c r="L195" s="35">
        <v>3560</v>
      </c>
      <c r="M195" s="35">
        <v>0</v>
      </c>
      <c r="N195" s="35"/>
      <c r="O195" s="113"/>
    </row>
    <row r="196" ht="28.5" spans="1:15">
      <c r="A196" s="35"/>
      <c r="B196" s="35"/>
      <c r="C196" s="35"/>
      <c r="D196" s="35"/>
      <c r="E196" s="35"/>
      <c r="F196" s="35"/>
      <c r="G196" s="35"/>
      <c r="H196" s="35" t="s">
        <v>196</v>
      </c>
      <c r="I196" s="35"/>
      <c r="J196" s="35">
        <v>4</v>
      </c>
      <c r="K196" s="35">
        <v>2560</v>
      </c>
      <c r="L196" s="35"/>
      <c r="M196" s="35"/>
      <c r="N196" s="35"/>
      <c r="O196" s="113"/>
    </row>
    <row r="197" ht="28.5" spans="1:15">
      <c r="A197" s="35">
        <f>COUNTA($A$5:A196)</f>
        <v>133</v>
      </c>
      <c r="B197" s="35" t="s">
        <v>393</v>
      </c>
      <c r="C197" s="35" t="s">
        <v>402</v>
      </c>
      <c r="D197" s="35" t="s">
        <v>403</v>
      </c>
      <c r="E197" s="35" t="s">
        <v>404</v>
      </c>
      <c r="F197" s="35" t="s">
        <v>72</v>
      </c>
      <c r="G197" s="32">
        <v>5</v>
      </c>
      <c r="H197" s="35" t="s">
        <v>25</v>
      </c>
      <c r="I197" s="35" t="s">
        <v>405</v>
      </c>
      <c r="J197" s="32">
        <v>21</v>
      </c>
      <c r="K197" s="35">
        <v>315</v>
      </c>
      <c r="L197" s="32">
        <v>315</v>
      </c>
      <c r="M197" s="32">
        <v>0</v>
      </c>
      <c r="N197" s="32"/>
      <c r="O197" s="113"/>
    </row>
    <row r="198" ht="14.25" spans="1:15">
      <c r="A198" s="35">
        <f>COUNTA($A$5:A197)</f>
        <v>134</v>
      </c>
      <c r="B198" s="35" t="s">
        <v>393</v>
      </c>
      <c r="C198" s="35" t="s">
        <v>406</v>
      </c>
      <c r="D198" s="35" t="s">
        <v>407</v>
      </c>
      <c r="E198" s="35" t="s">
        <v>408</v>
      </c>
      <c r="F198" s="35" t="s">
        <v>45</v>
      </c>
      <c r="G198" s="35">
        <v>1</v>
      </c>
      <c r="H198" s="35" t="s">
        <v>38</v>
      </c>
      <c r="I198" s="35" t="s">
        <v>409</v>
      </c>
      <c r="J198" s="35">
        <v>0.6</v>
      </c>
      <c r="K198" s="35">
        <v>192</v>
      </c>
      <c r="L198" s="35">
        <v>432</v>
      </c>
      <c r="M198" s="35">
        <v>0</v>
      </c>
      <c r="N198" s="35"/>
      <c r="O198" s="113"/>
    </row>
    <row r="199" ht="14.25" spans="1:15">
      <c r="A199" s="35"/>
      <c r="B199" s="35"/>
      <c r="C199" s="35"/>
      <c r="D199" s="35"/>
      <c r="E199" s="35"/>
      <c r="F199" s="35"/>
      <c r="G199" s="35"/>
      <c r="H199" s="35" t="s">
        <v>25</v>
      </c>
      <c r="I199" s="35"/>
      <c r="J199" s="35">
        <v>20</v>
      </c>
      <c r="K199" s="35">
        <v>240</v>
      </c>
      <c r="L199" s="35"/>
      <c r="M199" s="35"/>
      <c r="N199" s="35"/>
      <c r="O199" s="113"/>
    </row>
    <row r="200" ht="28.5" spans="1:15">
      <c r="A200" s="35">
        <f>COUNTA($A$5:A199)</f>
        <v>135</v>
      </c>
      <c r="B200" s="35" t="s">
        <v>393</v>
      </c>
      <c r="C200" s="35" t="s">
        <v>406</v>
      </c>
      <c r="D200" s="35" t="s">
        <v>410</v>
      </c>
      <c r="E200" s="35" t="s">
        <v>411</v>
      </c>
      <c r="F200" s="35" t="s">
        <v>36</v>
      </c>
      <c r="G200" s="35">
        <v>4</v>
      </c>
      <c r="H200" s="35" t="s">
        <v>25</v>
      </c>
      <c r="I200" s="35" t="s">
        <v>412</v>
      </c>
      <c r="J200" s="35">
        <v>20</v>
      </c>
      <c r="K200" s="35">
        <v>180</v>
      </c>
      <c r="L200" s="35">
        <v>180</v>
      </c>
      <c r="M200" s="35">
        <v>0</v>
      </c>
      <c r="N200" s="35"/>
      <c r="O200" s="113"/>
    </row>
    <row r="201" ht="99.75" spans="1:15">
      <c r="A201" s="35">
        <f>COUNTA($A$5:A200)</f>
        <v>136</v>
      </c>
      <c r="B201" s="35" t="s">
        <v>393</v>
      </c>
      <c r="C201" s="35" t="s">
        <v>406</v>
      </c>
      <c r="D201" s="35" t="s">
        <v>413</v>
      </c>
      <c r="E201" s="35" t="s">
        <v>414</v>
      </c>
      <c r="F201" s="35" t="s">
        <v>64</v>
      </c>
      <c r="G201" s="35">
        <v>3</v>
      </c>
      <c r="H201" s="35" t="s">
        <v>415</v>
      </c>
      <c r="I201" s="35" t="s">
        <v>416</v>
      </c>
      <c r="J201" s="35">
        <v>1.3</v>
      </c>
      <c r="K201" s="35">
        <v>468</v>
      </c>
      <c r="L201" s="35">
        <v>468</v>
      </c>
      <c r="M201" s="35" t="s">
        <v>417</v>
      </c>
      <c r="N201" s="35"/>
      <c r="O201" s="113"/>
    </row>
    <row r="202" ht="28.5" spans="1:15">
      <c r="A202" s="35">
        <f>COUNTA($A$5:A201)</f>
        <v>137</v>
      </c>
      <c r="B202" s="35" t="s">
        <v>393</v>
      </c>
      <c r="C202" s="35" t="s">
        <v>406</v>
      </c>
      <c r="D202" s="35" t="s">
        <v>418</v>
      </c>
      <c r="E202" s="35" t="s">
        <v>419</v>
      </c>
      <c r="F202" s="10" t="s">
        <v>23</v>
      </c>
      <c r="G202" s="35">
        <v>3</v>
      </c>
      <c r="H202" s="35" t="s">
        <v>38</v>
      </c>
      <c r="I202" s="35" t="s">
        <v>420</v>
      </c>
      <c r="J202" s="35">
        <v>1</v>
      </c>
      <c r="K202" s="35">
        <v>320</v>
      </c>
      <c r="L202" s="35">
        <v>320</v>
      </c>
      <c r="M202" s="35"/>
      <c r="N202" s="35"/>
      <c r="O202" s="113"/>
    </row>
    <row r="203" ht="28.5" spans="1:15">
      <c r="A203" s="35">
        <f>COUNTA($A$5:A202)</f>
        <v>138</v>
      </c>
      <c r="B203" s="35" t="s">
        <v>393</v>
      </c>
      <c r="C203" s="35" t="s">
        <v>421</v>
      </c>
      <c r="D203" s="35" t="s">
        <v>422</v>
      </c>
      <c r="E203" s="35" t="s">
        <v>423</v>
      </c>
      <c r="F203" s="35" t="s">
        <v>64</v>
      </c>
      <c r="G203" s="35">
        <v>3</v>
      </c>
      <c r="H203" s="35" t="s">
        <v>415</v>
      </c>
      <c r="I203" s="35" t="s">
        <v>424</v>
      </c>
      <c r="J203" s="35">
        <v>1.4</v>
      </c>
      <c r="K203" s="35">
        <v>504</v>
      </c>
      <c r="L203" s="35">
        <v>2520</v>
      </c>
      <c r="M203" s="35">
        <v>0</v>
      </c>
      <c r="N203" s="35"/>
      <c r="O203" s="113"/>
    </row>
    <row r="204" ht="28.5" spans="1:15">
      <c r="A204" s="35"/>
      <c r="B204" s="35"/>
      <c r="C204" s="35"/>
      <c r="D204" s="35"/>
      <c r="E204" s="35"/>
      <c r="F204" s="35"/>
      <c r="G204" s="35"/>
      <c r="H204" s="35" t="s">
        <v>196</v>
      </c>
      <c r="I204" s="35"/>
      <c r="J204" s="35">
        <v>4.2</v>
      </c>
      <c r="K204" s="35">
        <v>2016</v>
      </c>
      <c r="L204" s="35"/>
      <c r="M204" s="35"/>
      <c r="N204" s="35"/>
      <c r="O204" s="113"/>
    </row>
    <row r="205" ht="28.5" spans="1:15">
      <c r="A205" s="35">
        <f>COUNTA($A$5:A204)</f>
        <v>139</v>
      </c>
      <c r="B205" s="35" t="s">
        <v>393</v>
      </c>
      <c r="C205" s="35" t="s">
        <v>421</v>
      </c>
      <c r="D205" s="35" t="s">
        <v>422</v>
      </c>
      <c r="E205" s="35" t="s">
        <v>425</v>
      </c>
      <c r="F205" s="35" t="s">
        <v>64</v>
      </c>
      <c r="G205" s="35">
        <v>1</v>
      </c>
      <c r="H205" s="35" t="s">
        <v>196</v>
      </c>
      <c r="I205" s="35" t="s">
        <v>424</v>
      </c>
      <c r="J205" s="35">
        <v>1.1</v>
      </c>
      <c r="K205" s="35">
        <v>528</v>
      </c>
      <c r="L205" s="35">
        <v>528</v>
      </c>
      <c r="M205" s="35">
        <v>0</v>
      </c>
      <c r="N205" s="35"/>
      <c r="O205" s="113"/>
    </row>
    <row r="206" ht="114" spans="1:15">
      <c r="A206" s="35">
        <f>COUNTA($A$5:A205)</f>
        <v>140</v>
      </c>
      <c r="B206" s="35" t="s">
        <v>393</v>
      </c>
      <c r="C206" s="35" t="s">
        <v>426</v>
      </c>
      <c r="D206" s="35" t="s">
        <v>427</v>
      </c>
      <c r="E206" s="35" t="s">
        <v>428</v>
      </c>
      <c r="F206" s="35" t="s">
        <v>23</v>
      </c>
      <c r="G206" s="35">
        <v>3</v>
      </c>
      <c r="H206" s="35" t="s">
        <v>143</v>
      </c>
      <c r="I206" s="35" t="s">
        <v>429</v>
      </c>
      <c r="J206" s="35">
        <v>2.5</v>
      </c>
      <c r="K206" s="35">
        <v>800</v>
      </c>
      <c r="L206" s="35">
        <v>800</v>
      </c>
      <c r="M206" s="35" t="s">
        <v>430</v>
      </c>
      <c r="N206" s="35"/>
      <c r="O206" s="113"/>
    </row>
    <row r="207" ht="28.5" spans="1:15">
      <c r="A207" s="35">
        <f>COUNTA($A$5:A206)</f>
        <v>141</v>
      </c>
      <c r="B207" s="35" t="s">
        <v>393</v>
      </c>
      <c r="C207" s="35" t="s">
        <v>426</v>
      </c>
      <c r="D207" s="35" t="s">
        <v>431</v>
      </c>
      <c r="E207" s="35" t="s">
        <v>432</v>
      </c>
      <c r="F207" s="35" t="s">
        <v>45</v>
      </c>
      <c r="G207" s="35">
        <v>3</v>
      </c>
      <c r="H207" s="35" t="s">
        <v>415</v>
      </c>
      <c r="I207" s="35" t="s">
        <v>433</v>
      </c>
      <c r="J207" s="35">
        <v>1</v>
      </c>
      <c r="K207" s="35">
        <v>480</v>
      </c>
      <c r="L207" s="35">
        <v>480</v>
      </c>
      <c r="M207" s="35">
        <v>0</v>
      </c>
      <c r="N207" s="35"/>
      <c r="O207" s="113"/>
    </row>
    <row r="208" ht="57" spans="1:15">
      <c r="A208" s="35">
        <f>COUNTA($A$5:A207)</f>
        <v>142</v>
      </c>
      <c r="B208" s="35" t="s">
        <v>393</v>
      </c>
      <c r="C208" s="35" t="s">
        <v>426</v>
      </c>
      <c r="D208" s="35" t="s">
        <v>431</v>
      </c>
      <c r="E208" s="35" t="s">
        <v>434</v>
      </c>
      <c r="F208" s="35" t="s">
        <v>23</v>
      </c>
      <c r="G208" s="35">
        <v>3</v>
      </c>
      <c r="H208" s="35" t="s">
        <v>25</v>
      </c>
      <c r="I208" s="35" t="s">
        <v>433</v>
      </c>
      <c r="J208" s="35">
        <v>38</v>
      </c>
      <c r="K208" s="35">
        <v>456</v>
      </c>
      <c r="L208" s="35">
        <v>456</v>
      </c>
      <c r="M208" s="35" t="s">
        <v>435</v>
      </c>
      <c r="N208" s="35"/>
      <c r="O208" s="113"/>
    </row>
    <row r="209" ht="28.5" spans="1:15">
      <c r="A209" s="35">
        <f>COUNTA($A$5:A208)</f>
        <v>143</v>
      </c>
      <c r="B209" s="35" t="s">
        <v>393</v>
      </c>
      <c r="C209" s="35" t="s">
        <v>426</v>
      </c>
      <c r="D209" s="35" t="s">
        <v>436</v>
      </c>
      <c r="E209" s="35" t="s">
        <v>437</v>
      </c>
      <c r="F209" s="35" t="s">
        <v>40</v>
      </c>
      <c r="G209" s="35">
        <v>2</v>
      </c>
      <c r="H209" s="35" t="s">
        <v>25</v>
      </c>
      <c r="I209" s="35" t="s">
        <v>438</v>
      </c>
      <c r="J209" s="35">
        <v>22</v>
      </c>
      <c r="K209" s="35">
        <v>264</v>
      </c>
      <c r="L209" s="35">
        <v>264</v>
      </c>
      <c r="M209" s="35">
        <v>0</v>
      </c>
      <c r="N209" s="35"/>
      <c r="O209" s="113"/>
    </row>
    <row r="210" ht="42.75" spans="1:15">
      <c r="A210" s="35">
        <f>COUNTA($A$5:A209)</f>
        <v>144</v>
      </c>
      <c r="B210" s="35" t="s">
        <v>393</v>
      </c>
      <c r="C210" s="35" t="s">
        <v>426</v>
      </c>
      <c r="D210" s="35" t="s">
        <v>439</v>
      </c>
      <c r="E210" s="35" t="s">
        <v>440</v>
      </c>
      <c r="F210" s="35" t="s">
        <v>23</v>
      </c>
      <c r="G210" s="35">
        <v>2</v>
      </c>
      <c r="H210" s="35" t="s">
        <v>196</v>
      </c>
      <c r="I210" s="35" t="s">
        <v>441</v>
      </c>
      <c r="J210" s="35">
        <v>4</v>
      </c>
      <c r="K210" s="35">
        <v>2560</v>
      </c>
      <c r="L210" s="35">
        <v>2560</v>
      </c>
      <c r="M210" s="35">
        <v>0</v>
      </c>
      <c r="N210" s="35"/>
      <c r="O210" s="113"/>
    </row>
    <row r="211" ht="28.5" spans="1:15">
      <c r="A211" s="35">
        <f>COUNTA($A$5:A210)</f>
        <v>145</v>
      </c>
      <c r="B211" s="35" t="s">
        <v>393</v>
      </c>
      <c r="C211" s="35" t="s">
        <v>426</v>
      </c>
      <c r="D211" s="35" t="s">
        <v>439</v>
      </c>
      <c r="E211" s="35" t="s">
        <v>442</v>
      </c>
      <c r="F211" s="35" t="s">
        <v>64</v>
      </c>
      <c r="G211" s="35">
        <v>3</v>
      </c>
      <c r="H211" s="35" t="s">
        <v>443</v>
      </c>
      <c r="I211" s="35" t="s">
        <v>444</v>
      </c>
      <c r="J211" s="35">
        <v>3.1</v>
      </c>
      <c r="K211" s="35">
        <v>930</v>
      </c>
      <c r="L211" s="35">
        <v>5000</v>
      </c>
      <c r="M211" s="35">
        <v>0</v>
      </c>
      <c r="N211" s="35"/>
      <c r="O211" s="113"/>
    </row>
    <row r="212" ht="28.5" spans="1:15">
      <c r="A212" s="35"/>
      <c r="B212" s="35"/>
      <c r="C212" s="35"/>
      <c r="D212" s="35"/>
      <c r="E212" s="35"/>
      <c r="F212" s="35"/>
      <c r="G212" s="35"/>
      <c r="H212" s="35" t="s">
        <v>196</v>
      </c>
      <c r="I212" s="35"/>
      <c r="J212" s="35">
        <v>8.6</v>
      </c>
      <c r="K212" s="35">
        <v>4128</v>
      </c>
      <c r="L212" s="35"/>
      <c r="M212" s="35"/>
      <c r="N212" s="35"/>
      <c r="O212" s="113"/>
    </row>
    <row r="213" ht="57" spans="1:15">
      <c r="A213" s="35">
        <f>COUNTA($A$5:A212)</f>
        <v>146</v>
      </c>
      <c r="B213" s="35" t="s">
        <v>393</v>
      </c>
      <c r="C213" s="32" t="s">
        <v>445</v>
      </c>
      <c r="D213" s="32" t="s">
        <v>446</v>
      </c>
      <c r="E213" s="32" t="s">
        <v>447</v>
      </c>
      <c r="F213" s="32" t="s">
        <v>64</v>
      </c>
      <c r="G213" s="32">
        <v>5</v>
      </c>
      <c r="H213" s="32" t="s">
        <v>415</v>
      </c>
      <c r="I213" s="32" t="s">
        <v>448</v>
      </c>
      <c r="J213" s="32">
        <v>1.2</v>
      </c>
      <c r="K213" s="32">
        <v>432</v>
      </c>
      <c r="L213" s="32">
        <v>432</v>
      </c>
      <c r="M213" s="32" t="s">
        <v>449</v>
      </c>
      <c r="N213" s="32"/>
      <c r="O213" s="113"/>
    </row>
    <row r="214" ht="57" spans="1:15">
      <c r="A214" s="35">
        <f>COUNTA($A$5:A213)</f>
        <v>147</v>
      </c>
      <c r="B214" s="35" t="s">
        <v>393</v>
      </c>
      <c r="C214" s="32" t="s">
        <v>445</v>
      </c>
      <c r="D214" s="32" t="s">
        <v>450</v>
      </c>
      <c r="E214" s="32" t="s">
        <v>451</v>
      </c>
      <c r="F214" s="32" t="s">
        <v>45</v>
      </c>
      <c r="G214" s="32">
        <v>2</v>
      </c>
      <c r="H214" s="32" t="s">
        <v>196</v>
      </c>
      <c r="I214" s="32" t="s">
        <v>452</v>
      </c>
      <c r="J214" s="32">
        <v>1.78</v>
      </c>
      <c r="K214" s="32">
        <v>1139.2</v>
      </c>
      <c r="L214" s="32">
        <v>1139.2</v>
      </c>
      <c r="M214" s="32" t="s">
        <v>453</v>
      </c>
      <c r="N214" s="32"/>
      <c r="O214" s="113"/>
    </row>
    <row r="215" ht="28.5" spans="1:15">
      <c r="A215" s="35">
        <f>COUNTA($A$5:A214)</f>
        <v>148</v>
      </c>
      <c r="B215" s="35" t="s">
        <v>393</v>
      </c>
      <c r="C215" s="32" t="s">
        <v>445</v>
      </c>
      <c r="D215" s="32" t="s">
        <v>454</v>
      </c>
      <c r="E215" s="32" t="s">
        <v>455</v>
      </c>
      <c r="F215" s="32" t="s">
        <v>23</v>
      </c>
      <c r="G215" s="32">
        <v>3</v>
      </c>
      <c r="H215" s="32" t="s">
        <v>25</v>
      </c>
      <c r="I215" s="32" t="s">
        <v>456</v>
      </c>
      <c r="J215" s="32">
        <v>20</v>
      </c>
      <c r="K215" s="32">
        <v>240</v>
      </c>
      <c r="L215" s="32">
        <v>240</v>
      </c>
      <c r="M215" s="32">
        <v>0</v>
      </c>
      <c r="N215" s="32"/>
      <c r="O215" s="113"/>
    </row>
    <row r="216" ht="28.5" spans="1:15">
      <c r="A216" s="35">
        <f>COUNTA($A$5:A215)</f>
        <v>149</v>
      </c>
      <c r="B216" s="35" t="s">
        <v>393</v>
      </c>
      <c r="C216" s="32" t="s">
        <v>445</v>
      </c>
      <c r="D216" s="32" t="s">
        <v>454</v>
      </c>
      <c r="E216" s="32" t="s">
        <v>457</v>
      </c>
      <c r="F216" s="32" t="s">
        <v>23</v>
      </c>
      <c r="G216" s="32">
        <v>3</v>
      </c>
      <c r="H216" s="32" t="s">
        <v>25</v>
      </c>
      <c r="I216" s="32" t="s">
        <v>456</v>
      </c>
      <c r="J216" s="32">
        <v>30</v>
      </c>
      <c r="K216" s="32">
        <v>360</v>
      </c>
      <c r="L216" s="32">
        <v>360</v>
      </c>
      <c r="M216" s="32"/>
      <c r="N216" s="32"/>
      <c r="O216" s="113"/>
    </row>
    <row r="217" ht="57" spans="1:15">
      <c r="A217" s="35">
        <f>COUNTA($A$5:A216)</f>
        <v>150</v>
      </c>
      <c r="B217" s="35" t="s">
        <v>393</v>
      </c>
      <c r="C217" s="32" t="s">
        <v>445</v>
      </c>
      <c r="D217" s="32" t="s">
        <v>458</v>
      </c>
      <c r="E217" s="32" t="s">
        <v>459</v>
      </c>
      <c r="F217" s="32" t="s">
        <v>114</v>
      </c>
      <c r="G217" s="32">
        <v>1</v>
      </c>
      <c r="H217" s="32" t="s">
        <v>415</v>
      </c>
      <c r="I217" s="32" t="s">
        <v>460</v>
      </c>
      <c r="J217" s="32">
        <v>1</v>
      </c>
      <c r="K217" s="32">
        <v>600</v>
      </c>
      <c r="L217" s="32">
        <v>600</v>
      </c>
      <c r="M217" s="32" t="s">
        <v>461</v>
      </c>
      <c r="N217" s="32"/>
      <c r="O217" s="113"/>
    </row>
    <row r="218" ht="28.5" spans="1:15">
      <c r="A218" s="35">
        <f>COUNTA($A$5:A217)</f>
        <v>151</v>
      </c>
      <c r="B218" s="35" t="s">
        <v>393</v>
      </c>
      <c r="C218" s="32" t="s">
        <v>445</v>
      </c>
      <c r="D218" s="32" t="s">
        <v>462</v>
      </c>
      <c r="E218" s="32" t="s">
        <v>463</v>
      </c>
      <c r="F218" s="32" t="s">
        <v>72</v>
      </c>
      <c r="G218" s="32">
        <v>6</v>
      </c>
      <c r="H218" s="32" t="s">
        <v>221</v>
      </c>
      <c r="I218" s="32" t="s">
        <v>464</v>
      </c>
      <c r="J218" s="32">
        <v>1.2</v>
      </c>
      <c r="K218" s="32">
        <v>720</v>
      </c>
      <c r="L218" s="32">
        <v>1020</v>
      </c>
      <c r="M218" s="32" t="s">
        <v>465</v>
      </c>
      <c r="N218" s="32" t="s">
        <v>466</v>
      </c>
      <c r="O218" s="113"/>
    </row>
    <row r="219" ht="28.5" spans="1:15">
      <c r="A219" s="35"/>
      <c r="B219" s="35"/>
      <c r="C219" s="32"/>
      <c r="D219" s="32"/>
      <c r="E219" s="32"/>
      <c r="F219" s="32"/>
      <c r="G219" s="32"/>
      <c r="H219" s="32" t="s">
        <v>415</v>
      </c>
      <c r="I219" s="32"/>
      <c r="J219" s="32">
        <v>0.5</v>
      </c>
      <c r="K219" s="32">
        <v>300</v>
      </c>
      <c r="L219" s="32"/>
      <c r="M219" s="32"/>
      <c r="N219" s="32"/>
      <c r="O219" s="113"/>
    </row>
    <row r="220" ht="28.5" spans="1:15">
      <c r="A220" s="35">
        <f>COUNTA($A$5:A219)</f>
        <v>152</v>
      </c>
      <c r="B220" s="35" t="s">
        <v>393</v>
      </c>
      <c r="C220" s="32" t="s">
        <v>445</v>
      </c>
      <c r="D220" s="32" t="s">
        <v>93</v>
      </c>
      <c r="E220" s="32" t="s">
        <v>467</v>
      </c>
      <c r="F220" s="32" t="s">
        <v>36</v>
      </c>
      <c r="G220" s="32">
        <v>6</v>
      </c>
      <c r="H220" s="32" t="s">
        <v>415</v>
      </c>
      <c r="I220" s="32" t="s">
        <v>468</v>
      </c>
      <c r="J220" s="32">
        <v>0.65</v>
      </c>
      <c r="K220" s="32">
        <v>234</v>
      </c>
      <c r="L220" s="32">
        <v>477</v>
      </c>
      <c r="M220" s="32">
        <v>0</v>
      </c>
      <c r="N220" s="32"/>
      <c r="O220" s="113"/>
    </row>
    <row r="221" ht="14.25" spans="1:15">
      <c r="A221" s="35"/>
      <c r="B221" s="35"/>
      <c r="C221" s="32"/>
      <c r="D221" s="32"/>
      <c r="E221" s="32"/>
      <c r="F221" s="32"/>
      <c r="G221" s="32"/>
      <c r="H221" s="32" t="s">
        <v>25</v>
      </c>
      <c r="I221" s="32"/>
      <c r="J221" s="32">
        <v>27</v>
      </c>
      <c r="K221" s="32">
        <v>243</v>
      </c>
      <c r="L221" s="32"/>
      <c r="M221" s="32"/>
      <c r="N221" s="32"/>
      <c r="O221" s="113"/>
    </row>
    <row r="222" ht="28.5" spans="1:15">
      <c r="A222" s="35">
        <f>COUNTA($A$5:A221)</f>
        <v>153</v>
      </c>
      <c r="B222" s="35" t="s">
        <v>393</v>
      </c>
      <c r="C222" s="32" t="s">
        <v>445</v>
      </c>
      <c r="D222" s="32" t="s">
        <v>469</v>
      </c>
      <c r="E222" s="32" t="s">
        <v>470</v>
      </c>
      <c r="F222" s="32" t="s">
        <v>112</v>
      </c>
      <c r="G222" s="32">
        <v>3</v>
      </c>
      <c r="H222" s="32" t="s">
        <v>471</v>
      </c>
      <c r="I222" s="32" t="s">
        <v>472</v>
      </c>
      <c r="J222" s="32">
        <v>3</v>
      </c>
      <c r="K222" s="32">
        <v>1200</v>
      </c>
      <c r="L222" s="32">
        <v>3212</v>
      </c>
      <c r="M222" s="32">
        <v>0</v>
      </c>
      <c r="N222" s="32"/>
      <c r="O222" s="113"/>
    </row>
    <row r="223" ht="14.25" spans="1:15">
      <c r="A223" s="35"/>
      <c r="B223" s="35"/>
      <c r="C223" s="32"/>
      <c r="D223" s="32"/>
      <c r="E223" s="32"/>
      <c r="F223" s="32"/>
      <c r="G223" s="32"/>
      <c r="H223" s="32" t="s">
        <v>25</v>
      </c>
      <c r="I223" s="32"/>
      <c r="J223" s="32">
        <v>45</v>
      </c>
      <c r="K223" s="32">
        <v>540</v>
      </c>
      <c r="L223" s="32"/>
      <c r="M223" s="32"/>
      <c r="N223" s="32"/>
      <c r="O223" s="113"/>
    </row>
    <row r="224" ht="14.25" spans="1:15">
      <c r="A224" s="35"/>
      <c r="B224" s="35"/>
      <c r="C224" s="32"/>
      <c r="D224" s="32"/>
      <c r="E224" s="32"/>
      <c r="F224" s="32"/>
      <c r="G224" s="32"/>
      <c r="H224" s="32" t="s">
        <v>90</v>
      </c>
      <c r="I224" s="32"/>
      <c r="J224" s="32">
        <v>92</v>
      </c>
      <c r="K224" s="32">
        <v>1472</v>
      </c>
      <c r="L224" s="32"/>
      <c r="M224" s="32"/>
      <c r="N224" s="32"/>
      <c r="O224" s="113"/>
    </row>
    <row r="225" ht="14.25" spans="1:15">
      <c r="A225" s="35">
        <f>COUNTA($A$5:A224)</f>
        <v>154</v>
      </c>
      <c r="B225" s="35" t="s">
        <v>393</v>
      </c>
      <c r="C225" s="32" t="s">
        <v>473</v>
      </c>
      <c r="D225" s="32" t="s">
        <v>474</v>
      </c>
      <c r="E225" s="32" t="s">
        <v>475</v>
      </c>
      <c r="F225" s="32" t="s">
        <v>64</v>
      </c>
      <c r="G225" s="32">
        <v>1</v>
      </c>
      <c r="H225" s="32" t="s">
        <v>25</v>
      </c>
      <c r="I225" s="32" t="s">
        <v>476</v>
      </c>
      <c r="J225" s="32">
        <v>23</v>
      </c>
      <c r="K225" s="32">
        <v>207</v>
      </c>
      <c r="L225" s="32">
        <v>2079</v>
      </c>
      <c r="M225" s="32" t="s">
        <v>477</v>
      </c>
      <c r="N225" s="32"/>
      <c r="O225" s="113"/>
    </row>
    <row r="226" ht="28.5" spans="1:15">
      <c r="A226" s="35"/>
      <c r="B226" s="35"/>
      <c r="C226" s="32"/>
      <c r="D226" s="32"/>
      <c r="E226" s="32"/>
      <c r="F226" s="32"/>
      <c r="G226" s="32"/>
      <c r="H226" s="32" t="s">
        <v>415</v>
      </c>
      <c r="I226" s="32"/>
      <c r="J226" s="32">
        <v>5.2</v>
      </c>
      <c r="K226" s="32">
        <v>1872</v>
      </c>
      <c r="L226" s="32"/>
      <c r="M226" s="32"/>
      <c r="N226" s="32"/>
      <c r="O226" s="113"/>
    </row>
    <row r="227" ht="57" spans="1:15">
      <c r="A227" s="35">
        <f>COUNTA($A$5:A226)</f>
        <v>155</v>
      </c>
      <c r="B227" s="35" t="s">
        <v>393</v>
      </c>
      <c r="C227" s="32" t="s">
        <v>473</v>
      </c>
      <c r="D227" s="32" t="s">
        <v>474</v>
      </c>
      <c r="E227" s="32" t="s">
        <v>478</v>
      </c>
      <c r="F227" s="32" t="s">
        <v>60</v>
      </c>
      <c r="G227" s="32">
        <v>3</v>
      </c>
      <c r="H227" s="32" t="s">
        <v>415</v>
      </c>
      <c r="I227" s="32" t="s">
        <v>476</v>
      </c>
      <c r="J227" s="32">
        <v>1</v>
      </c>
      <c r="K227" s="32">
        <v>480</v>
      </c>
      <c r="L227" s="32">
        <v>480</v>
      </c>
      <c r="M227" s="32" t="s">
        <v>479</v>
      </c>
      <c r="N227" s="32"/>
      <c r="O227" s="113"/>
    </row>
    <row r="228" ht="28.5" spans="1:15">
      <c r="A228" s="35">
        <f>COUNTA($A$5:A227)</f>
        <v>156</v>
      </c>
      <c r="B228" s="35" t="s">
        <v>393</v>
      </c>
      <c r="C228" s="32" t="s">
        <v>473</v>
      </c>
      <c r="D228" s="32" t="s">
        <v>480</v>
      </c>
      <c r="E228" s="32" t="s">
        <v>481</v>
      </c>
      <c r="F228" s="32" t="s">
        <v>40</v>
      </c>
      <c r="G228" s="32">
        <v>3</v>
      </c>
      <c r="H228" s="32" t="s">
        <v>196</v>
      </c>
      <c r="I228" s="32" t="s">
        <v>482</v>
      </c>
      <c r="J228" s="32">
        <v>1.35</v>
      </c>
      <c r="K228" s="32">
        <v>864</v>
      </c>
      <c r="L228" s="32">
        <v>864</v>
      </c>
      <c r="M228" s="32">
        <v>0</v>
      </c>
      <c r="N228" s="32"/>
      <c r="O228" s="113"/>
    </row>
    <row r="229" ht="28.5" spans="1:15">
      <c r="A229" s="35">
        <f>COUNTA($A$5:A228)</f>
        <v>157</v>
      </c>
      <c r="B229" s="35" t="s">
        <v>393</v>
      </c>
      <c r="C229" s="32" t="s">
        <v>473</v>
      </c>
      <c r="D229" s="32" t="s">
        <v>483</v>
      </c>
      <c r="E229" s="32" t="s">
        <v>484</v>
      </c>
      <c r="F229" s="32" t="s">
        <v>40</v>
      </c>
      <c r="G229" s="32">
        <v>2</v>
      </c>
      <c r="H229" s="32" t="s">
        <v>196</v>
      </c>
      <c r="I229" s="32" t="s">
        <v>485</v>
      </c>
      <c r="J229" s="32">
        <v>3.7</v>
      </c>
      <c r="K229" s="32">
        <v>2368</v>
      </c>
      <c r="L229" s="32">
        <v>2368</v>
      </c>
      <c r="M229" s="32">
        <v>0</v>
      </c>
      <c r="N229" s="32"/>
      <c r="O229" s="113"/>
    </row>
    <row r="230" ht="57" spans="1:15">
      <c r="A230" s="35">
        <f>COUNTA($A$5:A229)</f>
        <v>158</v>
      </c>
      <c r="B230" s="35" t="s">
        <v>393</v>
      </c>
      <c r="C230" s="32" t="s">
        <v>473</v>
      </c>
      <c r="D230" s="32" t="s">
        <v>486</v>
      </c>
      <c r="E230" s="32" t="s">
        <v>487</v>
      </c>
      <c r="F230" s="32" t="s">
        <v>40</v>
      </c>
      <c r="G230" s="32">
        <v>2</v>
      </c>
      <c r="H230" s="32" t="s">
        <v>415</v>
      </c>
      <c r="I230" s="32" t="s">
        <v>488</v>
      </c>
      <c r="J230" s="32">
        <v>1</v>
      </c>
      <c r="K230" s="32">
        <v>480</v>
      </c>
      <c r="L230" s="32">
        <v>480</v>
      </c>
      <c r="M230" s="32" t="s">
        <v>489</v>
      </c>
      <c r="N230" s="32"/>
      <c r="O230" s="113"/>
    </row>
    <row r="231" ht="57" spans="1:15">
      <c r="A231" s="35">
        <f>COUNTA($A$5:A230)</f>
        <v>159</v>
      </c>
      <c r="B231" s="35" t="s">
        <v>393</v>
      </c>
      <c r="C231" s="32" t="s">
        <v>473</v>
      </c>
      <c r="D231" s="32" t="s">
        <v>486</v>
      </c>
      <c r="E231" s="32" t="s">
        <v>490</v>
      </c>
      <c r="F231" s="32" t="s">
        <v>40</v>
      </c>
      <c r="G231" s="32">
        <v>3</v>
      </c>
      <c r="H231" s="32" t="s">
        <v>196</v>
      </c>
      <c r="I231" s="32" t="s">
        <v>488</v>
      </c>
      <c r="J231" s="32">
        <v>4.5</v>
      </c>
      <c r="K231" s="32">
        <v>2880</v>
      </c>
      <c r="L231" s="32">
        <v>2880</v>
      </c>
      <c r="M231" s="32" t="s">
        <v>491</v>
      </c>
      <c r="N231" s="32"/>
      <c r="O231" s="113"/>
    </row>
    <row r="232" ht="28.5" spans="1:15">
      <c r="A232" s="35">
        <f>COUNTA($A$5:A231)</f>
        <v>160</v>
      </c>
      <c r="B232" s="35" t="s">
        <v>393</v>
      </c>
      <c r="C232" s="32" t="s">
        <v>492</v>
      </c>
      <c r="D232" s="32" t="s">
        <v>493</v>
      </c>
      <c r="E232" s="32" t="s">
        <v>494</v>
      </c>
      <c r="F232" s="32" t="s">
        <v>45</v>
      </c>
      <c r="G232" s="32">
        <v>3</v>
      </c>
      <c r="H232" s="32" t="s">
        <v>25</v>
      </c>
      <c r="I232" s="32" t="s">
        <v>495</v>
      </c>
      <c r="J232" s="32">
        <v>23</v>
      </c>
      <c r="K232" s="32">
        <v>276</v>
      </c>
      <c r="L232" s="32">
        <v>276</v>
      </c>
      <c r="M232" s="32">
        <v>0</v>
      </c>
      <c r="N232" s="32"/>
      <c r="O232" s="113"/>
    </row>
    <row r="233" ht="57" spans="1:15">
      <c r="A233" s="35">
        <f>COUNTA($A$5:A232)</f>
        <v>161</v>
      </c>
      <c r="B233" s="35" t="s">
        <v>393</v>
      </c>
      <c r="C233" s="32" t="s">
        <v>492</v>
      </c>
      <c r="D233" s="35" t="s">
        <v>496</v>
      </c>
      <c r="E233" s="35" t="s">
        <v>497</v>
      </c>
      <c r="F233" s="35" t="s">
        <v>23</v>
      </c>
      <c r="G233" s="35">
        <v>3</v>
      </c>
      <c r="H233" s="32" t="s">
        <v>221</v>
      </c>
      <c r="I233" s="35" t="s">
        <v>498</v>
      </c>
      <c r="J233" s="35">
        <v>0.6</v>
      </c>
      <c r="K233" s="35">
        <v>288</v>
      </c>
      <c r="L233" s="35">
        <v>288</v>
      </c>
      <c r="M233" s="35" t="s">
        <v>499</v>
      </c>
      <c r="N233" s="35"/>
      <c r="O233" s="113"/>
    </row>
    <row r="234" ht="28.5" spans="1:15">
      <c r="A234" s="35">
        <f>COUNTA($A$5:A233)</f>
        <v>162</v>
      </c>
      <c r="B234" s="35" t="s">
        <v>393</v>
      </c>
      <c r="C234" s="32" t="s">
        <v>492</v>
      </c>
      <c r="D234" s="35" t="s">
        <v>496</v>
      </c>
      <c r="E234" s="35" t="s">
        <v>500</v>
      </c>
      <c r="F234" s="35" t="s">
        <v>64</v>
      </c>
      <c r="G234" s="35">
        <v>3</v>
      </c>
      <c r="H234" s="32" t="s">
        <v>415</v>
      </c>
      <c r="I234" s="35" t="s">
        <v>498</v>
      </c>
      <c r="J234" s="35">
        <v>0.6</v>
      </c>
      <c r="K234" s="35">
        <v>216</v>
      </c>
      <c r="L234" s="35">
        <v>216</v>
      </c>
      <c r="M234" s="35">
        <v>0</v>
      </c>
      <c r="N234" s="35"/>
      <c r="O234" s="113"/>
    </row>
    <row r="235" ht="28.5" spans="1:15">
      <c r="A235" s="35">
        <f>COUNTA($A$5:A234)</f>
        <v>163</v>
      </c>
      <c r="B235" s="35" t="s">
        <v>393</v>
      </c>
      <c r="C235" s="32" t="s">
        <v>492</v>
      </c>
      <c r="D235" s="35" t="s">
        <v>501</v>
      </c>
      <c r="E235" s="35" t="s">
        <v>502</v>
      </c>
      <c r="F235" s="35" t="s">
        <v>60</v>
      </c>
      <c r="G235" s="35">
        <v>2</v>
      </c>
      <c r="H235" s="32" t="s">
        <v>25</v>
      </c>
      <c r="I235" s="35" t="s">
        <v>503</v>
      </c>
      <c r="J235" s="35">
        <v>23</v>
      </c>
      <c r="K235" s="35">
        <v>276</v>
      </c>
      <c r="L235" s="35">
        <v>276</v>
      </c>
      <c r="M235" s="35">
        <v>0</v>
      </c>
      <c r="N235" s="35"/>
      <c r="O235" s="113"/>
    </row>
    <row r="236" ht="28.5" spans="1:15">
      <c r="A236" s="35">
        <f>COUNTA($A$5:A235)</f>
        <v>164</v>
      </c>
      <c r="B236" s="35" t="s">
        <v>393</v>
      </c>
      <c r="C236" s="32" t="s">
        <v>492</v>
      </c>
      <c r="D236" s="35" t="s">
        <v>501</v>
      </c>
      <c r="E236" s="35" t="s">
        <v>504</v>
      </c>
      <c r="F236" s="35" t="s">
        <v>64</v>
      </c>
      <c r="G236" s="35">
        <v>7</v>
      </c>
      <c r="H236" s="32" t="s">
        <v>415</v>
      </c>
      <c r="I236" s="35" t="s">
        <v>503</v>
      </c>
      <c r="J236" s="35">
        <v>1</v>
      </c>
      <c r="K236" s="35">
        <v>360</v>
      </c>
      <c r="L236" s="35">
        <v>720</v>
      </c>
      <c r="M236" s="35">
        <v>0</v>
      </c>
      <c r="N236" s="35"/>
      <c r="O236" s="113"/>
    </row>
    <row r="237" ht="28.5" spans="1:15">
      <c r="A237" s="35"/>
      <c r="B237" s="35"/>
      <c r="C237" s="32"/>
      <c r="D237" s="35"/>
      <c r="E237" s="35"/>
      <c r="F237" s="35"/>
      <c r="G237" s="35"/>
      <c r="H237" s="32" t="s">
        <v>505</v>
      </c>
      <c r="I237" s="35"/>
      <c r="J237" s="35">
        <v>1</v>
      </c>
      <c r="K237" s="35">
        <v>360</v>
      </c>
      <c r="L237" s="35"/>
      <c r="M237" s="35"/>
      <c r="N237" s="35"/>
      <c r="O237" s="113"/>
    </row>
    <row r="238" ht="71.25" spans="1:15">
      <c r="A238" s="35">
        <f>COUNTA($A$5:A237)</f>
        <v>165</v>
      </c>
      <c r="B238" s="35" t="s">
        <v>506</v>
      </c>
      <c r="C238" s="10" t="s">
        <v>507</v>
      </c>
      <c r="D238" s="10" t="s">
        <v>508</v>
      </c>
      <c r="E238" s="10" t="s">
        <v>509</v>
      </c>
      <c r="F238" s="10" t="s">
        <v>60</v>
      </c>
      <c r="G238" s="10">
        <v>3</v>
      </c>
      <c r="H238" s="10" t="s">
        <v>38</v>
      </c>
      <c r="I238" s="10" t="s">
        <v>508</v>
      </c>
      <c r="J238" s="10">
        <v>2</v>
      </c>
      <c r="K238" s="10">
        <v>640</v>
      </c>
      <c r="L238" s="118">
        <v>640</v>
      </c>
      <c r="M238" s="35" t="s">
        <v>510</v>
      </c>
      <c r="N238" s="10"/>
      <c r="O238" s="113"/>
    </row>
    <row r="239" ht="14.25" spans="1:15">
      <c r="A239" s="35">
        <f>COUNTA($A$5:A238)</f>
        <v>166</v>
      </c>
      <c r="B239" s="35" t="s">
        <v>506</v>
      </c>
      <c r="C239" s="10" t="s">
        <v>507</v>
      </c>
      <c r="D239" s="10" t="s">
        <v>511</v>
      </c>
      <c r="E239" s="10" t="s">
        <v>512</v>
      </c>
      <c r="F239" s="10" t="s">
        <v>45</v>
      </c>
      <c r="G239" s="10">
        <v>1</v>
      </c>
      <c r="H239" s="10" t="s">
        <v>25</v>
      </c>
      <c r="I239" s="10" t="s">
        <v>511</v>
      </c>
      <c r="J239" s="10">
        <v>20</v>
      </c>
      <c r="K239" s="10">
        <v>240</v>
      </c>
      <c r="L239" s="118">
        <v>720</v>
      </c>
      <c r="M239" s="10" t="s">
        <v>513</v>
      </c>
      <c r="N239" s="10"/>
      <c r="O239" s="113"/>
    </row>
    <row r="240" ht="14.25" spans="1:15">
      <c r="A240" s="35"/>
      <c r="B240" s="35"/>
      <c r="C240" s="10"/>
      <c r="D240" s="10"/>
      <c r="E240" s="10"/>
      <c r="F240" s="10"/>
      <c r="G240" s="10"/>
      <c r="H240" s="10" t="s">
        <v>143</v>
      </c>
      <c r="I240" s="10" t="s">
        <v>511</v>
      </c>
      <c r="J240" s="10">
        <v>1.5</v>
      </c>
      <c r="K240" s="10">
        <v>480</v>
      </c>
      <c r="L240" s="118"/>
      <c r="M240" s="10"/>
      <c r="N240" s="10"/>
      <c r="O240" s="113"/>
    </row>
    <row r="241" ht="14.25" spans="1:15">
      <c r="A241" s="35">
        <f>COUNTA($A$5:A240)</f>
        <v>167</v>
      </c>
      <c r="B241" s="35" t="s">
        <v>506</v>
      </c>
      <c r="C241" s="10" t="s">
        <v>507</v>
      </c>
      <c r="D241" s="10" t="s">
        <v>508</v>
      </c>
      <c r="E241" s="10" t="s">
        <v>514</v>
      </c>
      <c r="F241" s="10" t="s">
        <v>23</v>
      </c>
      <c r="G241" s="10">
        <v>6</v>
      </c>
      <c r="H241" s="10" t="s">
        <v>38</v>
      </c>
      <c r="I241" s="10" t="s">
        <v>508</v>
      </c>
      <c r="J241" s="10">
        <v>2</v>
      </c>
      <c r="K241" s="10">
        <v>640</v>
      </c>
      <c r="L241" s="118">
        <v>1760</v>
      </c>
      <c r="M241" s="10" t="s">
        <v>515</v>
      </c>
      <c r="N241" s="10"/>
      <c r="O241" s="113"/>
    </row>
    <row r="242" ht="42.75" spans="1:15">
      <c r="A242" s="35"/>
      <c r="B242" s="35"/>
      <c r="C242" s="10"/>
      <c r="D242" s="10"/>
      <c r="E242" s="10"/>
      <c r="F242" s="10"/>
      <c r="G242" s="10"/>
      <c r="H242" s="10" t="s">
        <v>31</v>
      </c>
      <c r="I242" s="10" t="s">
        <v>508</v>
      </c>
      <c r="J242" s="10">
        <v>1</v>
      </c>
      <c r="K242" s="10">
        <v>640</v>
      </c>
      <c r="L242" s="118"/>
      <c r="M242" s="10"/>
      <c r="N242" s="10"/>
      <c r="O242" s="113"/>
    </row>
    <row r="243" ht="28.5" spans="1:15">
      <c r="A243" s="35"/>
      <c r="B243" s="35"/>
      <c r="C243" s="10"/>
      <c r="D243" s="10"/>
      <c r="E243" s="10"/>
      <c r="F243" s="10"/>
      <c r="G243" s="10"/>
      <c r="H243" s="10" t="s">
        <v>516</v>
      </c>
      <c r="I243" s="10" t="s">
        <v>508</v>
      </c>
      <c r="J243" s="10">
        <v>1</v>
      </c>
      <c r="K243" s="10">
        <v>480</v>
      </c>
      <c r="L243" s="118"/>
      <c r="M243" s="10"/>
      <c r="N243" s="10"/>
      <c r="O243" s="113"/>
    </row>
    <row r="244" ht="14.25" spans="1:15">
      <c r="A244" s="35">
        <f>COUNTA($A$5:A243)</f>
        <v>168</v>
      </c>
      <c r="B244" s="35" t="s">
        <v>506</v>
      </c>
      <c r="C244" s="10" t="s">
        <v>507</v>
      </c>
      <c r="D244" s="10" t="s">
        <v>508</v>
      </c>
      <c r="E244" s="10" t="s">
        <v>517</v>
      </c>
      <c r="F244" s="10" t="s">
        <v>40</v>
      </c>
      <c r="G244" s="10">
        <v>4</v>
      </c>
      <c r="H244" s="10" t="s">
        <v>38</v>
      </c>
      <c r="I244" s="10" t="s">
        <v>508</v>
      </c>
      <c r="J244" s="10">
        <v>3.5</v>
      </c>
      <c r="K244" s="10">
        <v>1120</v>
      </c>
      <c r="L244" s="118">
        <v>3872</v>
      </c>
      <c r="M244" s="10" t="s">
        <v>518</v>
      </c>
      <c r="N244" s="10"/>
      <c r="O244" s="113"/>
    </row>
    <row r="245" ht="28.5" spans="1:15">
      <c r="A245" s="35"/>
      <c r="B245" s="35"/>
      <c r="C245" s="10"/>
      <c r="D245" s="10"/>
      <c r="E245" s="10"/>
      <c r="F245" s="10"/>
      <c r="G245" s="10"/>
      <c r="H245" s="10" t="s">
        <v>516</v>
      </c>
      <c r="I245" s="10" t="s">
        <v>508</v>
      </c>
      <c r="J245" s="10">
        <v>2.8</v>
      </c>
      <c r="K245" s="10">
        <v>1344</v>
      </c>
      <c r="L245" s="118"/>
      <c r="M245" s="10"/>
      <c r="N245" s="10"/>
      <c r="O245" s="113"/>
    </row>
    <row r="246" ht="42.75" spans="1:15">
      <c r="A246" s="35"/>
      <c r="B246" s="35"/>
      <c r="C246" s="10"/>
      <c r="D246" s="10"/>
      <c r="E246" s="10"/>
      <c r="F246" s="10"/>
      <c r="G246" s="10"/>
      <c r="H246" s="10" t="s">
        <v>31</v>
      </c>
      <c r="I246" s="10" t="s">
        <v>508</v>
      </c>
      <c r="J246" s="10">
        <v>2.2</v>
      </c>
      <c r="K246" s="10">
        <v>1408</v>
      </c>
      <c r="L246" s="118"/>
      <c r="M246" s="10"/>
      <c r="N246" s="10"/>
      <c r="O246" s="113"/>
    </row>
    <row r="247" ht="28.5" spans="1:15">
      <c r="A247" s="35">
        <f>COUNTA($A$5:A246)</f>
        <v>169</v>
      </c>
      <c r="B247" s="35" t="s">
        <v>506</v>
      </c>
      <c r="C247" s="10" t="s">
        <v>507</v>
      </c>
      <c r="D247" s="10" t="s">
        <v>519</v>
      </c>
      <c r="E247" s="10" t="s">
        <v>520</v>
      </c>
      <c r="F247" s="10" t="s">
        <v>40</v>
      </c>
      <c r="G247" s="10">
        <v>6</v>
      </c>
      <c r="H247" s="10" t="s">
        <v>516</v>
      </c>
      <c r="I247" s="10" t="s">
        <v>519</v>
      </c>
      <c r="J247" s="10">
        <v>1.5</v>
      </c>
      <c r="K247" s="10">
        <v>720</v>
      </c>
      <c r="L247" s="118">
        <v>1840</v>
      </c>
      <c r="M247" s="10" t="s">
        <v>521</v>
      </c>
      <c r="N247" s="10"/>
      <c r="O247" s="113"/>
    </row>
    <row r="248" ht="42.75" spans="1:15">
      <c r="A248" s="35"/>
      <c r="B248" s="35"/>
      <c r="C248" s="10"/>
      <c r="D248" s="10"/>
      <c r="E248" s="10"/>
      <c r="F248" s="10"/>
      <c r="G248" s="10"/>
      <c r="H248" s="10" t="s">
        <v>31</v>
      </c>
      <c r="I248" s="10" t="s">
        <v>519</v>
      </c>
      <c r="J248" s="10">
        <v>1</v>
      </c>
      <c r="K248" s="10">
        <v>640</v>
      </c>
      <c r="L248" s="118"/>
      <c r="M248" s="10"/>
      <c r="N248" s="10"/>
      <c r="O248" s="113"/>
    </row>
    <row r="249" ht="14.25" spans="1:15">
      <c r="A249" s="35"/>
      <c r="B249" s="35"/>
      <c r="C249" s="10"/>
      <c r="D249" s="10"/>
      <c r="E249" s="10"/>
      <c r="F249" s="10"/>
      <c r="G249" s="10"/>
      <c r="H249" s="10" t="s">
        <v>143</v>
      </c>
      <c r="I249" s="10" t="s">
        <v>519</v>
      </c>
      <c r="J249" s="10">
        <v>1.5</v>
      </c>
      <c r="K249" s="10">
        <v>480</v>
      </c>
      <c r="L249" s="118"/>
      <c r="M249" s="10"/>
      <c r="N249" s="10"/>
      <c r="O249" s="113"/>
    </row>
    <row r="250" ht="42.75" spans="1:15">
      <c r="A250" s="35">
        <f>COUNTA($A$5:A249)</f>
        <v>170</v>
      </c>
      <c r="B250" s="35" t="s">
        <v>506</v>
      </c>
      <c r="C250" s="10" t="s">
        <v>507</v>
      </c>
      <c r="D250" s="10" t="s">
        <v>519</v>
      </c>
      <c r="E250" s="10" t="s">
        <v>522</v>
      </c>
      <c r="F250" s="10" t="s">
        <v>523</v>
      </c>
      <c r="G250" s="10">
        <v>4</v>
      </c>
      <c r="H250" s="10" t="s">
        <v>31</v>
      </c>
      <c r="I250" s="10" t="s">
        <v>519</v>
      </c>
      <c r="J250" s="10">
        <v>3</v>
      </c>
      <c r="K250" s="10">
        <v>1440</v>
      </c>
      <c r="L250" s="118">
        <v>620</v>
      </c>
      <c r="M250" s="10" t="s">
        <v>524</v>
      </c>
      <c r="N250" s="10" t="s">
        <v>525</v>
      </c>
      <c r="O250" s="113"/>
    </row>
    <row r="251" ht="14.25" spans="1:15">
      <c r="A251" s="35"/>
      <c r="B251" s="35"/>
      <c r="C251" s="10"/>
      <c r="D251" s="10"/>
      <c r="E251" s="10"/>
      <c r="F251" s="10"/>
      <c r="G251" s="10"/>
      <c r="H251" s="10" t="s">
        <v>38</v>
      </c>
      <c r="I251" s="10" t="s">
        <v>519</v>
      </c>
      <c r="J251" s="10">
        <v>1.5</v>
      </c>
      <c r="K251" s="10">
        <v>360</v>
      </c>
      <c r="L251" s="118"/>
      <c r="M251" s="10"/>
      <c r="N251" s="10"/>
      <c r="O251" s="113"/>
    </row>
    <row r="252" ht="42.75" spans="1:15">
      <c r="A252" s="35">
        <f>COUNTA($A$5:A251)</f>
        <v>171</v>
      </c>
      <c r="B252" s="35" t="s">
        <v>506</v>
      </c>
      <c r="C252" s="10" t="s">
        <v>507</v>
      </c>
      <c r="D252" s="10" t="s">
        <v>519</v>
      </c>
      <c r="E252" s="10" t="s">
        <v>526</v>
      </c>
      <c r="F252" s="10" t="s">
        <v>45</v>
      </c>
      <c r="G252" s="10">
        <v>5</v>
      </c>
      <c r="H252" s="10" t="s">
        <v>31</v>
      </c>
      <c r="I252" s="10" t="s">
        <v>519</v>
      </c>
      <c r="J252" s="10">
        <v>3</v>
      </c>
      <c r="K252" s="10">
        <v>1920</v>
      </c>
      <c r="L252" s="118">
        <v>2816</v>
      </c>
      <c r="M252" s="10" t="s">
        <v>527</v>
      </c>
      <c r="N252" s="10"/>
      <c r="O252" s="113"/>
    </row>
    <row r="253" ht="14.25" spans="1:15">
      <c r="A253" s="35"/>
      <c r="B253" s="35"/>
      <c r="C253" s="10"/>
      <c r="D253" s="10"/>
      <c r="E253" s="10"/>
      <c r="F253" s="10"/>
      <c r="G253" s="10"/>
      <c r="H253" s="10" t="s">
        <v>38</v>
      </c>
      <c r="I253" s="10" t="s">
        <v>519</v>
      </c>
      <c r="J253" s="10">
        <v>2.8</v>
      </c>
      <c r="K253" s="10">
        <v>896</v>
      </c>
      <c r="L253" s="118"/>
      <c r="M253" s="10"/>
      <c r="N253" s="10"/>
      <c r="O253" s="113"/>
    </row>
    <row r="254" ht="71.25" spans="1:15">
      <c r="A254" s="35">
        <f>COUNTA($A$5:A253)</f>
        <v>172</v>
      </c>
      <c r="B254" s="35" t="s">
        <v>506</v>
      </c>
      <c r="C254" s="10" t="s">
        <v>507</v>
      </c>
      <c r="D254" s="10" t="s">
        <v>519</v>
      </c>
      <c r="E254" s="10" t="s">
        <v>528</v>
      </c>
      <c r="F254" s="10" t="s">
        <v>523</v>
      </c>
      <c r="G254" s="10">
        <v>2</v>
      </c>
      <c r="H254" s="10" t="s">
        <v>31</v>
      </c>
      <c r="I254" s="10" t="s">
        <v>519</v>
      </c>
      <c r="J254" s="10">
        <v>1</v>
      </c>
      <c r="K254" s="10">
        <v>480</v>
      </c>
      <c r="L254" s="118">
        <v>480</v>
      </c>
      <c r="M254" s="10" t="s">
        <v>529</v>
      </c>
      <c r="N254" s="10"/>
      <c r="O254" s="113"/>
    </row>
    <row r="255" ht="14.25" spans="1:15">
      <c r="A255" s="35">
        <f>COUNTA($A$5:A254)</f>
        <v>173</v>
      </c>
      <c r="B255" s="35" t="s">
        <v>506</v>
      </c>
      <c r="C255" s="10" t="s">
        <v>507</v>
      </c>
      <c r="D255" s="10" t="s">
        <v>530</v>
      </c>
      <c r="E255" s="10" t="s">
        <v>531</v>
      </c>
      <c r="F255" s="10" t="s">
        <v>45</v>
      </c>
      <c r="G255" s="10">
        <v>2</v>
      </c>
      <c r="H255" s="10" t="s">
        <v>143</v>
      </c>
      <c r="I255" s="10" t="s">
        <v>530</v>
      </c>
      <c r="J255" s="10">
        <v>1</v>
      </c>
      <c r="K255" s="10">
        <v>320</v>
      </c>
      <c r="L255" s="118">
        <v>992</v>
      </c>
      <c r="M255" s="10" t="s">
        <v>532</v>
      </c>
      <c r="N255" s="10"/>
      <c r="O255" s="113"/>
    </row>
    <row r="256" ht="28.5" spans="1:15">
      <c r="A256" s="35"/>
      <c r="B256" s="35"/>
      <c r="C256" s="10"/>
      <c r="D256" s="10"/>
      <c r="E256" s="10"/>
      <c r="F256" s="10"/>
      <c r="G256" s="10"/>
      <c r="H256" s="10" t="s">
        <v>516</v>
      </c>
      <c r="I256" s="10" t="s">
        <v>530</v>
      </c>
      <c r="J256" s="10">
        <v>1.4</v>
      </c>
      <c r="K256" s="10">
        <v>672</v>
      </c>
      <c r="L256" s="118"/>
      <c r="M256" s="10"/>
      <c r="N256" s="10"/>
      <c r="O256" s="113"/>
    </row>
    <row r="257" ht="28.5" spans="1:15">
      <c r="A257" s="35">
        <f>COUNTA($A$5:A256)</f>
        <v>174</v>
      </c>
      <c r="B257" s="35" t="s">
        <v>506</v>
      </c>
      <c r="C257" s="10" t="s">
        <v>507</v>
      </c>
      <c r="D257" s="10" t="s">
        <v>511</v>
      </c>
      <c r="E257" s="10" t="s">
        <v>533</v>
      </c>
      <c r="F257" s="10" t="s">
        <v>45</v>
      </c>
      <c r="G257" s="10">
        <v>1</v>
      </c>
      <c r="H257" s="10" t="s">
        <v>516</v>
      </c>
      <c r="I257" s="10" t="s">
        <v>511</v>
      </c>
      <c r="J257" s="10">
        <v>1.5</v>
      </c>
      <c r="K257" s="10">
        <v>720</v>
      </c>
      <c r="L257" s="118">
        <v>720</v>
      </c>
      <c r="M257" s="10"/>
      <c r="N257" s="10"/>
      <c r="O257" s="113"/>
    </row>
    <row r="258" ht="71.25" spans="1:15">
      <c r="A258" s="35">
        <f>COUNTA($A$5:A257)</f>
        <v>175</v>
      </c>
      <c r="B258" s="35" t="s">
        <v>506</v>
      </c>
      <c r="C258" s="10" t="s">
        <v>507</v>
      </c>
      <c r="D258" s="10" t="s">
        <v>511</v>
      </c>
      <c r="E258" s="10" t="s">
        <v>534</v>
      </c>
      <c r="F258" s="10" t="s">
        <v>40</v>
      </c>
      <c r="G258" s="10">
        <v>2</v>
      </c>
      <c r="H258" s="10" t="s">
        <v>516</v>
      </c>
      <c r="I258" s="10" t="s">
        <v>511</v>
      </c>
      <c r="J258" s="10">
        <v>1.3</v>
      </c>
      <c r="K258" s="10">
        <v>624</v>
      </c>
      <c r="L258" s="118">
        <v>624</v>
      </c>
      <c r="M258" s="10" t="s">
        <v>535</v>
      </c>
      <c r="N258" s="10"/>
      <c r="O258" s="113"/>
    </row>
    <row r="259" ht="14.25" spans="1:15">
      <c r="A259" s="35">
        <f>COUNTA($A$5:A258)</f>
        <v>176</v>
      </c>
      <c r="B259" s="35" t="s">
        <v>506</v>
      </c>
      <c r="C259" s="10" t="s">
        <v>507</v>
      </c>
      <c r="D259" s="10" t="s">
        <v>530</v>
      </c>
      <c r="E259" s="10" t="s">
        <v>536</v>
      </c>
      <c r="F259" s="10" t="s">
        <v>45</v>
      </c>
      <c r="G259" s="10">
        <v>4</v>
      </c>
      <c r="H259" s="10" t="s">
        <v>143</v>
      </c>
      <c r="I259" s="10" t="s">
        <v>530</v>
      </c>
      <c r="J259" s="10">
        <v>2</v>
      </c>
      <c r="K259" s="10">
        <v>640</v>
      </c>
      <c r="L259" s="118">
        <v>2720</v>
      </c>
      <c r="M259" s="10" t="s">
        <v>537</v>
      </c>
      <c r="N259" s="10"/>
      <c r="O259" s="113"/>
    </row>
    <row r="260" ht="28.5" spans="1:15">
      <c r="A260" s="35"/>
      <c r="B260" s="35"/>
      <c r="C260" s="10"/>
      <c r="D260" s="10"/>
      <c r="E260" s="10"/>
      <c r="F260" s="10"/>
      <c r="G260" s="10"/>
      <c r="H260" s="10" t="s">
        <v>516</v>
      </c>
      <c r="I260" s="10" t="s">
        <v>530</v>
      </c>
      <c r="J260" s="10">
        <v>3</v>
      </c>
      <c r="K260" s="10">
        <v>1440</v>
      </c>
      <c r="L260" s="118"/>
      <c r="M260" s="10"/>
      <c r="N260" s="10"/>
      <c r="O260" s="113"/>
    </row>
    <row r="261" ht="42.75" spans="1:15">
      <c r="A261" s="35"/>
      <c r="B261" s="35"/>
      <c r="C261" s="10"/>
      <c r="D261" s="10"/>
      <c r="E261" s="10"/>
      <c r="F261" s="10"/>
      <c r="G261" s="10"/>
      <c r="H261" s="10" t="s">
        <v>31</v>
      </c>
      <c r="I261" s="10" t="s">
        <v>530</v>
      </c>
      <c r="J261" s="10">
        <v>1</v>
      </c>
      <c r="K261" s="10">
        <v>640</v>
      </c>
      <c r="L261" s="118"/>
      <c r="M261" s="10"/>
      <c r="N261" s="10"/>
      <c r="O261" s="113"/>
    </row>
    <row r="262" ht="71.25" spans="1:15">
      <c r="A262" s="35">
        <f>COUNTA($A$5:A261)</f>
        <v>177</v>
      </c>
      <c r="B262" s="35" t="s">
        <v>506</v>
      </c>
      <c r="C262" s="10" t="s">
        <v>507</v>
      </c>
      <c r="D262" s="10" t="s">
        <v>530</v>
      </c>
      <c r="E262" s="10" t="s">
        <v>538</v>
      </c>
      <c r="F262" s="10" t="s">
        <v>23</v>
      </c>
      <c r="G262" s="10">
        <v>4</v>
      </c>
      <c r="H262" s="10" t="s">
        <v>38</v>
      </c>
      <c r="I262" s="10" t="s">
        <v>530</v>
      </c>
      <c r="J262" s="10">
        <v>3</v>
      </c>
      <c r="K262" s="10">
        <v>960</v>
      </c>
      <c r="L262" s="118">
        <v>960</v>
      </c>
      <c r="M262" s="10" t="s">
        <v>539</v>
      </c>
      <c r="N262" s="10"/>
      <c r="O262" s="113"/>
    </row>
    <row r="263" ht="14.25" spans="1:15">
      <c r="A263" s="35">
        <f>COUNTA($A$5:A262)</f>
        <v>178</v>
      </c>
      <c r="B263" s="35" t="s">
        <v>506</v>
      </c>
      <c r="C263" s="10" t="s">
        <v>507</v>
      </c>
      <c r="D263" s="10" t="s">
        <v>530</v>
      </c>
      <c r="E263" s="10" t="s">
        <v>540</v>
      </c>
      <c r="F263" s="10" t="s">
        <v>23</v>
      </c>
      <c r="G263" s="10">
        <v>3</v>
      </c>
      <c r="H263" s="10" t="s">
        <v>38</v>
      </c>
      <c r="I263" s="10" t="s">
        <v>530</v>
      </c>
      <c r="J263" s="10">
        <v>4.1</v>
      </c>
      <c r="K263" s="10">
        <v>1312</v>
      </c>
      <c r="L263" s="118">
        <v>3680</v>
      </c>
      <c r="M263" s="10" t="s">
        <v>541</v>
      </c>
      <c r="N263" s="10" t="s">
        <v>525</v>
      </c>
      <c r="O263" s="113"/>
    </row>
    <row r="264" ht="42.75" spans="1:15">
      <c r="A264" s="35"/>
      <c r="B264" s="35"/>
      <c r="C264" s="10"/>
      <c r="D264" s="10"/>
      <c r="E264" s="10"/>
      <c r="F264" s="10"/>
      <c r="G264" s="10"/>
      <c r="H264" s="10" t="s">
        <v>31</v>
      </c>
      <c r="I264" s="10" t="s">
        <v>530</v>
      </c>
      <c r="J264" s="10">
        <v>3.7</v>
      </c>
      <c r="K264" s="10">
        <v>2368</v>
      </c>
      <c r="L264" s="118"/>
      <c r="M264" s="10"/>
      <c r="N264" s="10"/>
      <c r="O264" s="113"/>
    </row>
    <row r="265" ht="14.25" spans="1:15">
      <c r="A265" s="35"/>
      <c r="B265" s="35"/>
      <c r="C265" s="10"/>
      <c r="D265" s="10"/>
      <c r="E265" s="10"/>
      <c r="F265" s="10"/>
      <c r="G265" s="10"/>
      <c r="H265" s="10" t="s">
        <v>143</v>
      </c>
      <c r="I265" s="10" t="s">
        <v>530</v>
      </c>
      <c r="J265" s="10">
        <v>1.2</v>
      </c>
      <c r="K265" s="10">
        <v>384</v>
      </c>
      <c r="L265" s="118"/>
      <c r="M265" s="10"/>
      <c r="N265" s="10"/>
      <c r="O265" s="113"/>
    </row>
    <row r="266" ht="28.5" spans="1:15">
      <c r="A266" s="35"/>
      <c r="B266" s="35"/>
      <c r="C266" s="10"/>
      <c r="D266" s="10"/>
      <c r="E266" s="10"/>
      <c r="F266" s="10"/>
      <c r="G266" s="10"/>
      <c r="H266" s="10" t="s">
        <v>516</v>
      </c>
      <c r="I266" s="10" t="s">
        <v>530</v>
      </c>
      <c r="J266" s="10">
        <v>4.3</v>
      </c>
      <c r="K266" s="10">
        <v>2064</v>
      </c>
      <c r="L266" s="118"/>
      <c r="M266" s="10"/>
      <c r="N266" s="10"/>
      <c r="O266" s="113"/>
    </row>
    <row r="267" ht="28.5" spans="1:15">
      <c r="A267" s="35">
        <f>COUNTA($A$5:A266)</f>
        <v>179</v>
      </c>
      <c r="B267" s="35" t="s">
        <v>506</v>
      </c>
      <c r="C267" s="10" t="s">
        <v>542</v>
      </c>
      <c r="D267" s="118" t="s">
        <v>543</v>
      </c>
      <c r="E267" s="118" t="s">
        <v>544</v>
      </c>
      <c r="F267" s="118" t="s">
        <v>545</v>
      </c>
      <c r="G267" s="118" t="s">
        <v>65</v>
      </c>
      <c r="H267" s="10" t="s">
        <v>516</v>
      </c>
      <c r="I267" s="10" t="s">
        <v>543</v>
      </c>
      <c r="J267" s="10">
        <v>1.5</v>
      </c>
      <c r="K267" s="10">
        <v>540</v>
      </c>
      <c r="L267" s="118">
        <v>1020</v>
      </c>
      <c r="M267" s="10" t="s">
        <v>546</v>
      </c>
      <c r="N267" s="10"/>
      <c r="O267" s="113"/>
    </row>
    <row r="268" ht="14.25" spans="1:15">
      <c r="A268" s="35"/>
      <c r="B268" s="35"/>
      <c r="C268" s="10"/>
      <c r="D268" s="118"/>
      <c r="E268" s="118"/>
      <c r="F268" s="118"/>
      <c r="G268" s="118"/>
      <c r="H268" s="10" t="s">
        <v>38</v>
      </c>
      <c r="I268" s="10"/>
      <c r="J268" s="10">
        <v>2</v>
      </c>
      <c r="K268" s="10">
        <v>480</v>
      </c>
      <c r="L268" s="118"/>
      <c r="M268" s="10"/>
      <c r="N268" s="10"/>
      <c r="O268" s="113"/>
    </row>
    <row r="269" ht="71.25" spans="1:15">
      <c r="A269" s="35">
        <f>COUNTA($A$5:A268)</f>
        <v>180</v>
      </c>
      <c r="B269" s="35" t="s">
        <v>506</v>
      </c>
      <c r="C269" s="10" t="s">
        <v>542</v>
      </c>
      <c r="D269" s="10" t="s">
        <v>543</v>
      </c>
      <c r="E269" s="10" t="s">
        <v>547</v>
      </c>
      <c r="F269" s="10" t="s">
        <v>45</v>
      </c>
      <c r="G269" s="10" t="s">
        <v>50</v>
      </c>
      <c r="H269" s="10" t="s">
        <v>25</v>
      </c>
      <c r="I269" s="10" t="s">
        <v>543</v>
      </c>
      <c r="J269" s="10">
        <v>20</v>
      </c>
      <c r="K269" s="10">
        <v>240</v>
      </c>
      <c r="L269" s="118">
        <v>240</v>
      </c>
      <c r="M269" s="10" t="s">
        <v>548</v>
      </c>
      <c r="N269" s="10"/>
      <c r="O269" s="113"/>
    </row>
    <row r="270" ht="71.25" spans="1:15">
      <c r="A270" s="35">
        <f>COUNTA($A$5:A269)</f>
        <v>181</v>
      </c>
      <c r="B270" s="35" t="s">
        <v>506</v>
      </c>
      <c r="C270" s="10" t="s">
        <v>542</v>
      </c>
      <c r="D270" s="10" t="s">
        <v>549</v>
      </c>
      <c r="E270" s="10" t="s">
        <v>550</v>
      </c>
      <c r="F270" s="10" t="s">
        <v>45</v>
      </c>
      <c r="G270" s="10" t="s">
        <v>29</v>
      </c>
      <c r="H270" s="10" t="s">
        <v>551</v>
      </c>
      <c r="I270" s="10" t="s">
        <v>552</v>
      </c>
      <c r="J270" s="10">
        <v>5</v>
      </c>
      <c r="K270" s="10">
        <v>1600</v>
      </c>
      <c r="L270" s="118">
        <v>1600</v>
      </c>
      <c r="M270" s="10" t="s">
        <v>553</v>
      </c>
      <c r="N270" s="10"/>
      <c r="O270" s="113"/>
    </row>
    <row r="271" ht="71.25" spans="1:15">
      <c r="A271" s="35">
        <f>COUNTA($A$5:A270)</f>
        <v>182</v>
      </c>
      <c r="B271" s="35" t="s">
        <v>506</v>
      </c>
      <c r="C271" s="10" t="s">
        <v>542</v>
      </c>
      <c r="D271" s="118" t="s">
        <v>543</v>
      </c>
      <c r="E271" s="118" t="s">
        <v>554</v>
      </c>
      <c r="F271" s="118" t="s">
        <v>523</v>
      </c>
      <c r="G271" s="118" t="s">
        <v>29</v>
      </c>
      <c r="H271" s="10" t="s">
        <v>38</v>
      </c>
      <c r="I271" s="118" t="s">
        <v>543</v>
      </c>
      <c r="J271" s="10">
        <v>1</v>
      </c>
      <c r="K271" s="10">
        <v>240</v>
      </c>
      <c r="L271" s="118">
        <v>240</v>
      </c>
      <c r="M271" s="10" t="s">
        <v>555</v>
      </c>
      <c r="N271" s="10"/>
      <c r="O271" s="113"/>
    </row>
    <row r="272" ht="71.25" spans="1:15">
      <c r="A272" s="35">
        <f>COUNTA($A$5:A271)</f>
        <v>183</v>
      </c>
      <c r="B272" s="35" t="s">
        <v>506</v>
      </c>
      <c r="C272" s="10" t="s">
        <v>542</v>
      </c>
      <c r="D272" s="10" t="s">
        <v>556</v>
      </c>
      <c r="E272" s="10" t="s">
        <v>557</v>
      </c>
      <c r="F272" s="118" t="s">
        <v>558</v>
      </c>
      <c r="G272" s="118" t="s">
        <v>65</v>
      </c>
      <c r="H272" s="10" t="s">
        <v>516</v>
      </c>
      <c r="I272" s="10" t="s">
        <v>556</v>
      </c>
      <c r="J272" s="10">
        <v>2</v>
      </c>
      <c r="K272" s="10">
        <v>1200</v>
      </c>
      <c r="L272" s="118">
        <v>1200</v>
      </c>
      <c r="M272" s="10" t="s">
        <v>559</v>
      </c>
      <c r="N272" s="10" t="s">
        <v>560</v>
      </c>
      <c r="O272" s="113"/>
    </row>
    <row r="273" ht="71.25" spans="1:15">
      <c r="A273" s="35">
        <f>COUNTA($A$5:A272)</f>
        <v>184</v>
      </c>
      <c r="B273" s="35" t="s">
        <v>506</v>
      </c>
      <c r="C273" s="10" t="s">
        <v>542</v>
      </c>
      <c r="D273" s="10" t="s">
        <v>543</v>
      </c>
      <c r="E273" s="10" t="s">
        <v>561</v>
      </c>
      <c r="F273" s="10" t="s">
        <v>23</v>
      </c>
      <c r="G273" s="10" t="s">
        <v>29</v>
      </c>
      <c r="H273" s="10" t="s">
        <v>25</v>
      </c>
      <c r="I273" s="118" t="s">
        <v>543</v>
      </c>
      <c r="J273" s="10">
        <v>22</v>
      </c>
      <c r="K273" s="10">
        <v>264</v>
      </c>
      <c r="L273" s="118">
        <v>264</v>
      </c>
      <c r="M273" s="10" t="s">
        <v>562</v>
      </c>
      <c r="N273" s="10"/>
      <c r="O273" s="113"/>
    </row>
    <row r="274" ht="28.5" spans="1:15">
      <c r="A274" s="35">
        <f>COUNTA($A$5:A273)</f>
        <v>185</v>
      </c>
      <c r="B274" s="35" t="s">
        <v>506</v>
      </c>
      <c r="C274" s="10" t="s">
        <v>542</v>
      </c>
      <c r="D274" s="10" t="s">
        <v>543</v>
      </c>
      <c r="E274" s="10" t="s">
        <v>563</v>
      </c>
      <c r="F274" s="10" t="s">
        <v>40</v>
      </c>
      <c r="G274" s="10">
        <v>2</v>
      </c>
      <c r="H274" s="10" t="s">
        <v>516</v>
      </c>
      <c r="I274" s="10" t="s">
        <v>543</v>
      </c>
      <c r="J274" s="10">
        <v>2.5</v>
      </c>
      <c r="K274" s="10">
        <v>1200</v>
      </c>
      <c r="L274" s="118">
        <v>1448</v>
      </c>
      <c r="M274" s="10" t="s">
        <v>564</v>
      </c>
      <c r="N274" s="10" t="s">
        <v>525</v>
      </c>
      <c r="O274" s="113"/>
    </row>
    <row r="275" ht="14.25" spans="1:15">
      <c r="A275" s="35"/>
      <c r="B275" s="35"/>
      <c r="C275" s="10"/>
      <c r="D275" s="10"/>
      <c r="E275" s="10"/>
      <c r="F275" s="10"/>
      <c r="G275" s="10"/>
      <c r="H275" s="10" t="s">
        <v>25</v>
      </c>
      <c r="I275" s="10"/>
      <c r="J275" s="10">
        <v>50</v>
      </c>
      <c r="K275" s="10">
        <v>600</v>
      </c>
      <c r="L275" s="118"/>
      <c r="M275" s="10"/>
      <c r="N275" s="10"/>
      <c r="O275" s="113"/>
    </row>
    <row r="276" ht="28.5" spans="1:15">
      <c r="A276" s="35">
        <f>COUNTA($A$5:A275)</f>
        <v>186</v>
      </c>
      <c r="B276" s="35" t="s">
        <v>506</v>
      </c>
      <c r="C276" s="10" t="s">
        <v>542</v>
      </c>
      <c r="D276" s="118" t="s">
        <v>543</v>
      </c>
      <c r="E276" s="118" t="s">
        <v>565</v>
      </c>
      <c r="F276" s="118" t="s">
        <v>523</v>
      </c>
      <c r="G276" s="118" t="s">
        <v>37</v>
      </c>
      <c r="H276" s="10" t="s">
        <v>566</v>
      </c>
      <c r="I276" s="118" t="s">
        <v>543</v>
      </c>
      <c r="J276" s="118" t="s">
        <v>24</v>
      </c>
      <c r="K276" s="119">
        <v>720</v>
      </c>
      <c r="L276" s="118">
        <v>1080</v>
      </c>
      <c r="M276" s="10" t="s">
        <v>567</v>
      </c>
      <c r="N276" s="10"/>
      <c r="O276" s="113"/>
    </row>
    <row r="277" ht="28.5" spans="1:15">
      <c r="A277" s="35"/>
      <c r="B277" s="35"/>
      <c r="C277" s="10"/>
      <c r="D277" s="118"/>
      <c r="E277" s="118"/>
      <c r="F277" s="118"/>
      <c r="G277" s="118"/>
      <c r="H277" s="10" t="s">
        <v>516</v>
      </c>
      <c r="I277" s="118"/>
      <c r="J277" s="118" t="s">
        <v>50</v>
      </c>
      <c r="K277" s="119">
        <v>360</v>
      </c>
      <c r="L277" s="118"/>
      <c r="M277" s="10"/>
      <c r="N277" s="10"/>
      <c r="O277" s="113"/>
    </row>
    <row r="278" ht="28.5" spans="1:15">
      <c r="A278" s="35">
        <f>COUNTA($A$5:A277)</f>
        <v>187</v>
      </c>
      <c r="B278" s="35" t="s">
        <v>506</v>
      </c>
      <c r="C278" s="10" t="s">
        <v>542</v>
      </c>
      <c r="D278" s="10" t="s">
        <v>568</v>
      </c>
      <c r="E278" s="10" t="s">
        <v>569</v>
      </c>
      <c r="F278" s="10" t="s">
        <v>45</v>
      </c>
      <c r="G278" s="10" t="s">
        <v>65</v>
      </c>
      <c r="H278" s="10" t="s">
        <v>25</v>
      </c>
      <c r="I278" s="10" t="s">
        <v>568</v>
      </c>
      <c r="J278" s="10">
        <v>30</v>
      </c>
      <c r="K278" s="10">
        <v>360</v>
      </c>
      <c r="L278" s="118">
        <v>360</v>
      </c>
      <c r="M278" s="10"/>
      <c r="N278" s="10"/>
      <c r="O278" s="113"/>
    </row>
    <row r="279" ht="71.25" spans="1:15">
      <c r="A279" s="35">
        <f>COUNTA($A$5:A278)</f>
        <v>188</v>
      </c>
      <c r="B279" s="35" t="s">
        <v>506</v>
      </c>
      <c r="C279" s="10" t="s">
        <v>542</v>
      </c>
      <c r="D279" s="10" t="s">
        <v>556</v>
      </c>
      <c r="E279" s="10" t="s">
        <v>570</v>
      </c>
      <c r="F279" s="10" t="s">
        <v>523</v>
      </c>
      <c r="G279" s="10">
        <v>1</v>
      </c>
      <c r="H279" s="10" t="s">
        <v>516</v>
      </c>
      <c r="I279" s="10" t="s">
        <v>556</v>
      </c>
      <c r="J279" s="10">
        <v>1.8</v>
      </c>
      <c r="K279" s="10">
        <v>648</v>
      </c>
      <c r="L279" s="118">
        <v>648</v>
      </c>
      <c r="M279" s="10" t="s">
        <v>571</v>
      </c>
      <c r="N279" s="10"/>
      <c r="O279" s="113"/>
    </row>
    <row r="280" ht="14.25" spans="1:15">
      <c r="A280" s="35">
        <f>COUNTA($A$5:A279)</f>
        <v>189</v>
      </c>
      <c r="B280" s="35" t="s">
        <v>506</v>
      </c>
      <c r="C280" s="10" t="s">
        <v>542</v>
      </c>
      <c r="D280" s="10" t="s">
        <v>568</v>
      </c>
      <c r="E280" s="10" t="s">
        <v>572</v>
      </c>
      <c r="F280" s="10" t="s">
        <v>45</v>
      </c>
      <c r="G280" s="10" t="s">
        <v>24</v>
      </c>
      <c r="H280" s="10" t="s">
        <v>100</v>
      </c>
      <c r="I280" s="10" t="s">
        <v>573</v>
      </c>
      <c r="J280" s="118" t="s">
        <v>574</v>
      </c>
      <c r="K280" s="119">
        <v>240</v>
      </c>
      <c r="L280" s="118">
        <v>480</v>
      </c>
      <c r="M280" s="10" t="s">
        <v>575</v>
      </c>
      <c r="N280" s="10"/>
      <c r="O280" s="113"/>
    </row>
    <row r="281" ht="14.25" spans="1:15">
      <c r="A281" s="35"/>
      <c r="B281" s="35"/>
      <c r="C281" s="10"/>
      <c r="D281" s="10"/>
      <c r="E281" s="10"/>
      <c r="F281" s="10"/>
      <c r="G281" s="10"/>
      <c r="H281" s="10" t="s">
        <v>25</v>
      </c>
      <c r="I281" s="10"/>
      <c r="J281" s="10">
        <v>20</v>
      </c>
      <c r="K281" s="10">
        <v>240</v>
      </c>
      <c r="L281" s="118"/>
      <c r="M281" s="10"/>
      <c r="N281" s="10"/>
      <c r="O281" s="113"/>
    </row>
    <row r="282" ht="71.25" spans="1:15">
      <c r="A282" s="35">
        <f>COUNTA($A$5:A281)</f>
        <v>190</v>
      </c>
      <c r="B282" s="35" t="s">
        <v>506</v>
      </c>
      <c r="C282" s="10" t="s">
        <v>542</v>
      </c>
      <c r="D282" s="10" t="s">
        <v>568</v>
      </c>
      <c r="E282" s="10" t="s">
        <v>576</v>
      </c>
      <c r="F282" s="10" t="s">
        <v>40</v>
      </c>
      <c r="G282" s="10" t="s">
        <v>50</v>
      </c>
      <c r="H282" s="10" t="s">
        <v>100</v>
      </c>
      <c r="I282" s="10" t="s">
        <v>568</v>
      </c>
      <c r="J282" s="10">
        <v>1.5</v>
      </c>
      <c r="K282" s="10">
        <v>720</v>
      </c>
      <c r="L282" s="118">
        <v>720</v>
      </c>
      <c r="M282" s="10" t="s">
        <v>577</v>
      </c>
      <c r="N282" s="10"/>
      <c r="O282" s="113"/>
    </row>
    <row r="283" ht="71.25" spans="1:15">
      <c r="A283" s="35">
        <f>COUNTA($A$5:A282)</f>
        <v>191</v>
      </c>
      <c r="B283" s="35" t="s">
        <v>506</v>
      </c>
      <c r="C283" s="10" t="s">
        <v>542</v>
      </c>
      <c r="D283" s="10" t="s">
        <v>543</v>
      </c>
      <c r="E283" s="10" t="s">
        <v>578</v>
      </c>
      <c r="F283" s="10" t="s">
        <v>40</v>
      </c>
      <c r="G283" s="10">
        <v>4</v>
      </c>
      <c r="H283" s="10" t="s">
        <v>25</v>
      </c>
      <c r="I283" s="10" t="s">
        <v>579</v>
      </c>
      <c r="J283" s="10">
        <v>23</v>
      </c>
      <c r="K283" s="10">
        <v>276</v>
      </c>
      <c r="L283" s="118">
        <v>276</v>
      </c>
      <c r="M283" s="10" t="s">
        <v>580</v>
      </c>
      <c r="N283" s="10"/>
      <c r="O283" s="113"/>
    </row>
    <row r="284" ht="14.25" spans="1:15">
      <c r="A284" s="35">
        <f>COUNTA($A$5:A283)</f>
        <v>192</v>
      </c>
      <c r="B284" s="35" t="s">
        <v>506</v>
      </c>
      <c r="C284" s="10" t="s">
        <v>542</v>
      </c>
      <c r="D284" s="10" t="s">
        <v>581</v>
      </c>
      <c r="E284" s="10" t="s">
        <v>582</v>
      </c>
      <c r="F284" s="10" t="s">
        <v>45</v>
      </c>
      <c r="G284" s="118" t="s">
        <v>24</v>
      </c>
      <c r="H284" s="10" t="s">
        <v>100</v>
      </c>
      <c r="I284" s="10" t="s">
        <v>579</v>
      </c>
      <c r="J284" s="10">
        <v>1.5</v>
      </c>
      <c r="K284" s="10">
        <v>720</v>
      </c>
      <c r="L284" s="118">
        <v>1056</v>
      </c>
      <c r="M284" s="10" t="s">
        <v>583</v>
      </c>
      <c r="N284" s="10"/>
      <c r="O284" s="113"/>
    </row>
    <row r="285" ht="14.25" spans="1:15">
      <c r="A285" s="35"/>
      <c r="B285" s="35"/>
      <c r="C285" s="10"/>
      <c r="D285" s="10"/>
      <c r="E285" s="10"/>
      <c r="F285" s="10"/>
      <c r="G285" s="118"/>
      <c r="H285" s="118" t="s">
        <v>25</v>
      </c>
      <c r="I285" s="10"/>
      <c r="J285" s="10">
        <v>28</v>
      </c>
      <c r="K285" s="119">
        <v>336</v>
      </c>
      <c r="L285" s="118"/>
      <c r="M285" s="10"/>
      <c r="N285" s="10"/>
      <c r="O285" s="113"/>
    </row>
    <row r="286" ht="71.25" spans="1:15">
      <c r="A286" s="35">
        <f>COUNTA($A$5:A285)</f>
        <v>193</v>
      </c>
      <c r="B286" s="35" t="s">
        <v>506</v>
      </c>
      <c r="C286" s="10" t="s">
        <v>542</v>
      </c>
      <c r="D286" s="10" t="s">
        <v>581</v>
      </c>
      <c r="E286" s="10" t="s">
        <v>584</v>
      </c>
      <c r="F286" s="10" t="s">
        <v>45</v>
      </c>
      <c r="G286" s="118" t="s">
        <v>24</v>
      </c>
      <c r="H286" s="10" t="s">
        <v>585</v>
      </c>
      <c r="I286" s="10" t="s">
        <v>579</v>
      </c>
      <c r="J286" s="118" t="s">
        <v>586</v>
      </c>
      <c r="K286" s="119">
        <v>5040</v>
      </c>
      <c r="L286" s="118">
        <v>4584</v>
      </c>
      <c r="M286" s="10" t="s">
        <v>587</v>
      </c>
      <c r="N286" s="10" t="s">
        <v>525</v>
      </c>
      <c r="O286" s="113"/>
    </row>
    <row r="287" ht="99.75" spans="1:15">
      <c r="A287" s="35">
        <f>COUNTA($A$5:A286)</f>
        <v>194</v>
      </c>
      <c r="B287" s="35" t="s">
        <v>506</v>
      </c>
      <c r="C287" s="10" t="s">
        <v>588</v>
      </c>
      <c r="D287" s="10" t="s">
        <v>589</v>
      </c>
      <c r="E287" s="10" t="s">
        <v>590</v>
      </c>
      <c r="F287" s="10" t="s">
        <v>23</v>
      </c>
      <c r="G287" s="10">
        <v>4</v>
      </c>
      <c r="H287" s="10" t="s">
        <v>516</v>
      </c>
      <c r="I287" s="10" t="s">
        <v>589</v>
      </c>
      <c r="J287" s="10">
        <v>3</v>
      </c>
      <c r="K287" s="10">
        <v>1440</v>
      </c>
      <c r="L287" s="118">
        <v>1096</v>
      </c>
      <c r="M287" s="10" t="s">
        <v>591</v>
      </c>
      <c r="N287" s="10" t="s">
        <v>525</v>
      </c>
      <c r="O287" s="113"/>
    </row>
    <row r="288" ht="71.25" spans="1:15">
      <c r="A288" s="35">
        <f>COUNTA($A$5:A287)</f>
        <v>195</v>
      </c>
      <c r="B288" s="35" t="s">
        <v>506</v>
      </c>
      <c r="C288" s="10" t="s">
        <v>588</v>
      </c>
      <c r="D288" s="10" t="s">
        <v>592</v>
      </c>
      <c r="E288" s="10" t="s">
        <v>593</v>
      </c>
      <c r="F288" s="10" t="s">
        <v>60</v>
      </c>
      <c r="G288" s="10">
        <v>4</v>
      </c>
      <c r="H288" s="10" t="s">
        <v>143</v>
      </c>
      <c r="I288" s="10" t="s">
        <v>592</v>
      </c>
      <c r="J288" s="10">
        <v>1</v>
      </c>
      <c r="K288" s="10">
        <v>320</v>
      </c>
      <c r="L288" s="118">
        <v>320</v>
      </c>
      <c r="M288" s="10" t="s">
        <v>594</v>
      </c>
      <c r="N288" s="10"/>
      <c r="O288" s="113"/>
    </row>
    <row r="289" ht="99.75" spans="1:15">
      <c r="A289" s="35">
        <f>COUNTA($A$5:A288)</f>
        <v>196</v>
      </c>
      <c r="B289" s="35" t="s">
        <v>506</v>
      </c>
      <c r="C289" s="10" t="s">
        <v>588</v>
      </c>
      <c r="D289" s="10" t="s">
        <v>595</v>
      </c>
      <c r="E289" s="10" t="s">
        <v>596</v>
      </c>
      <c r="F289" s="10" t="s">
        <v>23</v>
      </c>
      <c r="G289" s="10">
        <v>1</v>
      </c>
      <c r="H289" s="10" t="s">
        <v>38</v>
      </c>
      <c r="I289" s="10" t="s">
        <v>595</v>
      </c>
      <c r="J289" s="10">
        <v>2</v>
      </c>
      <c r="K289" s="10">
        <v>640</v>
      </c>
      <c r="L289" s="118">
        <v>640</v>
      </c>
      <c r="M289" s="35" t="s">
        <v>597</v>
      </c>
      <c r="N289" s="10"/>
      <c r="O289" s="113"/>
    </row>
    <row r="290" ht="71.25" spans="1:15">
      <c r="A290" s="35">
        <f>COUNTA($A$5:A289)</f>
        <v>197</v>
      </c>
      <c r="B290" s="35" t="s">
        <v>506</v>
      </c>
      <c r="C290" s="10" t="s">
        <v>588</v>
      </c>
      <c r="D290" s="10" t="s">
        <v>595</v>
      </c>
      <c r="E290" s="10" t="s">
        <v>598</v>
      </c>
      <c r="F290" s="10" t="s">
        <v>40</v>
      </c>
      <c r="G290" s="10">
        <v>3</v>
      </c>
      <c r="H290" s="10" t="s">
        <v>38</v>
      </c>
      <c r="I290" s="10" t="s">
        <v>595</v>
      </c>
      <c r="J290" s="10">
        <v>1</v>
      </c>
      <c r="K290" s="10">
        <v>320</v>
      </c>
      <c r="L290" s="118">
        <v>320</v>
      </c>
      <c r="M290" s="10" t="s">
        <v>599</v>
      </c>
      <c r="N290" s="10"/>
      <c r="O290" s="113"/>
    </row>
    <row r="291" ht="14.25" spans="1:15">
      <c r="A291" s="35">
        <f>COUNTA($A$5:A290)</f>
        <v>198</v>
      </c>
      <c r="B291" s="35" t="s">
        <v>506</v>
      </c>
      <c r="C291" s="10" t="s">
        <v>588</v>
      </c>
      <c r="D291" s="10" t="s">
        <v>589</v>
      </c>
      <c r="E291" s="10" t="s">
        <v>600</v>
      </c>
      <c r="F291" s="10" t="s">
        <v>60</v>
      </c>
      <c r="G291" s="10">
        <v>2</v>
      </c>
      <c r="H291" s="10" t="s">
        <v>143</v>
      </c>
      <c r="I291" s="10" t="s">
        <v>589</v>
      </c>
      <c r="J291" s="10">
        <v>1.5</v>
      </c>
      <c r="K291" s="10">
        <v>480</v>
      </c>
      <c r="L291" s="118">
        <v>960</v>
      </c>
      <c r="M291" s="10" t="s">
        <v>601</v>
      </c>
      <c r="N291" s="10" t="s">
        <v>602</v>
      </c>
      <c r="O291" s="113"/>
    </row>
    <row r="292" ht="28.5" spans="1:15">
      <c r="A292" s="35"/>
      <c r="B292" s="35"/>
      <c r="C292" s="10"/>
      <c r="D292" s="10" t="s">
        <v>589</v>
      </c>
      <c r="E292" s="10" t="s">
        <v>600</v>
      </c>
      <c r="F292" s="10" t="s">
        <v>60</v>
      </c>
      <c r="G292" s="10">
        <v>2</v>
      </c>
      <c r="H292" s="10" t="s">
        <v>516</v>
      </c>
      <c r="I292" s="10" t="s">
        <v>589</v>
      </c>
      <c r="J292" s="10">
        <v>1</v>
      </c>
      <c r="K292" s="10">
        <v>480</v>
      </c>
      <c r="L292" s="118"/>
      <c r="M292" s="10"/>
      <c r="N292" s="10"/>
      <c r="O292" s="113"/>
    </row>
    <row r="293" ht="114" spans="1:15">
      <c r="A293" s="35">
        <f>COUNTA($A$5:A292)</f>
        <v>199</v>
      </c>
      <c r="B293" s="35" t="s">
        <v>506</v>
      </c>
      <c r="C293" s="10" t="s">
        <v>588</v>
      </c>
      <c r="D293" s="10" t="s">
        <v>595</v>
      </c>
      <c r="E293" s="10" t="s">
        <v>603</v>
      </c>
      <c r="F293" s="10" t="s">
        <v>23</v>
      </c>
      <c r="G293" s="10">
        <v>1</v>
      </c>
      <c r="H293" s="10" t="s">
        <v>516</v>
      </c>
      <c r="I293" s="10" t="s">
        <v>595</v>
      </c>
      <c r="J293" s="10">
        <v>2</v>
      </c>
      <c r="K293" s="10">
        <v>960</v>
      </c>
      <c r="L293" s="118">
        <v>960</v>
      </c>
      <c r="M293" s="35" t="s">
        <v>604</v>
      </c>
      <c r="N293" s="10"/>
      <c r="O293" s="113"/>
    </row>
    <row r="294" ht="28.5" spans="1:15">
      <c r="A294" s="35">
        <f>COUNTA($A$5:A293)</f>
        <v>200</v>
      </c>
      <c r="B294" s="35" t="s">
        <v>506</v>
      </c>
      <c r="C294" s="10" t="s">
        <v>588</v>
      </c>
      <c r="D294" s="10" t="s">
        <v>605</v>
      </c>
      <c r="E294" s="10" t="s">
        <v>606</v>
      </c>
      <c r="F294" s="10" t="s">
        <v>45</v>
      </c>
      <c r="G294" s="10">
        <v>4</v>
      </c>
      <c r="H294" s="10" t="s">
        <v>516</v>
      </c>
      <c r="I294" s="10" t="s">
        <v>605</v>
      </c>
      <c r="J294" s="10">
        <v>1.6</v>
      </c>
      <c r="K294" s="10">
        <v>768</v>
      </c>
      <c r="L294" s="118">
        <v>1536</v>
      </c>
      <c r="M294" s="10" t="s">
        <v>607</v>
      </c>
      <c r="N294" s="10"/>
      <c r="O294" s="113"/>
    </row>
    <row r="295" ht="14.25" spans="1:15">
      <c r="A295" s="35"/>
      <c r="B295" s="35"/>
      <c r="C295" s="10"/>
      <c r="D295" s="10" t="s">
        <v>605</v>
      </c>
      <c r="E295" s="10" t="s">
        <v>606</v>
      </c>
      <c r="F295" s="10" t="s">
        <v>45</v>
      </c>
      <c r="G295" s="10">
        <v>4</v>
      </c>
      <c r="H295" s="10" t="s">
        <v>38</v>
      </c>
      <c r="I295" s="10" t="s">
        <v>605</v>
      </c>
      <c r="J295" s="10">
        <v>1.4</v>
      </c>
      <c r="K295" s="10">
        <v>448</v>
      </c>
      <c r="L295" s="118"/>
      <c r="M295" s="10"/>
      <c r="N295" s="10"/>
      <c r="O295" s="113"/>
    </row>
    <row r="296" ht="14.25" spans="1:15">
      <c r="A296" s="35"/>
      <c r="B296" s="35"/>
      <c r="C296" s="10"/>
      <c r="D296" s="10" t="s">
        <v>605</v>
      </c>
      <c r="E296" s="10" t="s">
        <v>606</v>
      </c>
      <c r="F296" s="10" t="s">
        <v>45</v>
      </c>
      <c r="G296" s="10">
        <v>4</v>
      </c>
      <c r="H296" s="10" t="s">
        <v>143</v>
      </c>
      <c r="I296" s="10" t="s">
        <v>605</v>
      </c>
      <c r="J296" s="10">
        <v>1</v>
      </c>
      <c r="K296" s="10">
        <v>320</v>
      </c>
      <c r="L296" s="118"/>
      <c r="M296" s="10"/>
      <c r="N296" s="10"/>
      <c r="O296" s="113"/>
    </row>
    <row r="297" ht="71.25" spans="1:15">
      <c r="A297" s="35">
        <f>COUNTA($A$5:A296)</f>
        <v>201</v>
      </c>
      <c r="B297" s="35" t="s">
        <v>506</v>
      </c>
      <c r="C297" s="10" t="s">
        <v>588</v>
      </c>
      <c r="D297" s="10" t="s">
        <v>605</v>
      </c>
      <c r="E297" s="10" t="s">
        <v>608</v>
      </c>
      <c r="F297" s="10" t="s">
        <v>112</v>
      </c>
      <c r="G297" s="10">
        <v>2</v>
      </c>
      <c r="H297" s="10" t="s">
        <v>609</v>
      </c>
      <c r="I297" s="10" t="s">
        <v>605</v>
      </c>
      <c r="J297" s="10">
        <v>10</v>
      </c>
      <c r="K297" s="10">
        <v>4000</v>
      </c>
      <c r="L297" s="118">
        <v>4000</v>
      </c>
      <c r="M297" s="10" t="s">
        <v>610</v>
      </c>
      <c r="N297" s="10"/>
      <c r="O297" s="113"/>
    </row>
    <row r="298" ht="14.25" spans="1:15">
      <c r="A298" s="35">
        <f>COUNTA($A$5:A297)</f>
        <v>202</v>
      </c>
      <c r="B298" s="35" t="s">
        <v>506</v>
      </c>
      <c r="C298" s="10" t="s">
        <v>588</v>
      </c>
      <c r="D298" s="10" t="s">
        <v>605</v>
      </c>
      <c r="E298" s="10" t="s">
        <v>611</v>
      </c>
      <c r="F298" s="10" t="s">
        <v>60</v>
      </c>
      <c r="G298" s="10">
        <v>6</v>
      </c>
      <c r="H298" s="10" t="s">
        <v>38</v>
      </c>
      <c r="I298" s="10" t="s">
        <v>605</v>
      </c>
      <c r="J298" s="10">
        <v>2</v>
      </c>
      <c r="K298" s="10">
        <v>640</v>
      </c>
      <c r="L298" s="118">
        <v>3200</v>
      </c>
      <c r="M298" s="10" t="s">
        <v>612</v>
      </c>
      <c r="N298" s="10"/>
      <c r="O298" s="113"/>
    </row>
    <row r="299" ht="28.5" spans="1:15">
      <c r="A299" s="35"/>
      <c r="B299" s="35"/>
      <c r="C299" s="10"/>
      <c r="D299" s="10" t="s">
        <v>605</v>
      </c>
      <c r="E299" s="10" t="s">
        <v>611</v>
      </c>
      <c r="F299" s="10" t="s">
        <v>60</v>
      </c>
      <c r="G299" s="10">
        <v>5</v>
      </c>
      <c r="H299" s="10" t="s">
        <v>613</v>
      </c>
      <c r="I299" s="10" t="s">
        <v>605</v>
      </c>
      <c r="J299" s="10">
        <v>4</v>
      </c>
      <c r="K299" s="10">
        <v>2560</v>
      </c>
      <c r="L299" s="118"/>
      <c r="M299" s="10"/>
      <c r="N299" s="10"/>
      <c r="O299" s="113"/>
    </row>
    <row r="300" ht="71.25" spans="1:15">
      <c r="A300" s="35">
        <f>COUNTA($A$5:A299)</f>
        <v>203</v>
      </c>
      <c r="B300" s="35" t="s">
        <v>506</v>
      </c>
      <c r="C300" s="10" t="s">
        <v>588</v>
      </c>
      <c r="D300" s="10" t="s">
        <v>589</v>
      </c>
      <c r="E300" s="10" t="s">
        <v>614</v>
      </c>
      <c r="F300" s="10" t="s">
        <v>40</v>
      </c>
      <c r="G300" s="10">
        <v>2</v>
      </c>
      <c r="H300" s="10" t="s">
        <v>516</v>
      </c>
      <c r="I300" s="10" t="s">
        <v>589</v>
      </c>
      <c r="J300" s="10">
        <v>4</v>
      </c>
      <c r="K300" s="10">
        <v>1920</v>
      </c>
      <c r="L300" s="118">
        <v>1920</v>
      </c>
      <c r="M300" s="10" t="s">
        <v>615</v>
      </c>
      <c r="N300" s="10"/>
      <c r="O300" s="113"/>
    </row>
    <row r="301" ht="42.75" spans="1:15">
      <c r="A301" s="35">
        <f>COUNTA($A$5:A300)</f>
        <v>204</v>
      </c>
      <c r="B301" s="35" t="s">
        <v>506</v>
      </c>
      <c r="C301" s="10" t="s">
        <v>588</v>
      </c>
      <c r="D301" s="10" t="s">
        <v>616</v>
      </c>
      <c r="E301" s="10" t="s">
        <v>617</v>
      </c>
      <c r="F301" s="10" t="s">
        <v>523</v>
      </c>
      <c r="G301" s="10">
        <v>1</v>
      </c>
      <c r="H301" s="10" t="s">
        <v>516</v>
      </c>
      <c r="I301" s="10" t="s">
        <v>616</v>
      </c>
      <c r="J301" s="10">
        <v>2</v>
      </c>
      <c r="K301" s="10">
        <v>720</v>
      </c>
      <c r="L301" s="118">
        <v>720</v>
      </c>
      <c r="M301" s="10" t="s">
        <v>618</v>
      </c>
      <c r="N301" s="10"/>
      <c r="O301" s="113"/>
    </row>
    <row r="302" ht="14.25" spans="1:15">
      <c r="A302" s="35">
        <f>COUNTA($A$5:A301)</f>
        <v>205</v>
      </c>
      <c r="B302" s="35" t="s">
        <v>506</v>
      </c>
      <c r="C302" s="10" t="s">
        <v>588</v>
      </c>
      <c r="D302" s="10" t="s">
        <v>605</v>
      </c>
      <c r="E302" s="10" t="s">
        <v>619</v>
      </c>
      <c r="F302" s="10" t="s">
        <v>523</v>
      </c>
      <c r="G302" s="10">
        <v>4</v>
      </c>
      <c r="H302" s="10" t="s">
        <v>38</v>
      </c>
      <c r="I302" s="10" t="s">
        <v>605</v>
      </c>
      <c r="J302" s="10">
        <v>2</v>
      </c>
      <c r="K302" s="10">
        <v>480</v>
      </c>
      <c r="L302" s="118">
        <v>720</v>
      </c>
      <c r="M302" s="10" t="s">
        <v>620</v>
      </c>
      <c r="N302" s="10"/>
      <c r="O302" s="113"/>
    </row>
    <row r="303" ht="14.25" spans="1:15">
      <c r="A303" s="35"/>
      <c r="B303" s="35"/>
      <c r="C303" s="10"/>
      <c r="D303" s="10" t="s">
        <v>605</v>
      </c>
      <c r="E303" s="10" t="s">
        <v>619</v>
      </c>
      <c r="F303" s="10" t="s">
        <v>523</v>
      </c>
      <c r="G303" s="10">
        <v>4</v>
      </c>
      <c r="H303" s="10" t="s">
        <v>143</v>
      </c>
      <c r="I303" s="10" t="s">
        <v>605</v>
      </c>
      <c r="J303" s="10">
        <v>1</v>
      </c>
      <c r="K303" s="10">
        <v>240</v>
      </c>
      <c r="L303" s="118"/>
      <c r="M303" s="10"/>
      <c r="N303" s="10"/>
      <c r="O303" s="113"/>
    </row>
    <row r="304" ht="28.5" spans="1:15">
      <c r="A304" s="35">
        <f>COUNTA($A$5:A303)</f>
        <v>206</v>
      </c>
      <c r="B304" s="35" t="s">
        <v>506</v>
      </c>
      <c r="C304" s="10" t="s">
        <v>588</v>
      </c>
      <c r="D304" s="10" t="s">
        <v>616</v>
      </c>
      <c r="E304" s="10" t="s">
        <v>621</v>
      </c>
      <c r="F304" s="10" t="s">
        <v>23</v>
      </c>
      <c r="G304" s="10">
        <v>4</v>
      </c>
      <c r="H304" s="10" t="s">
        <v>516</v>
      </c>
      <c r="I304" s="10" t="s">
        <v>616</v>
      </c>
      <c r="J304" s="10">
        <v>1.3</v>
      </c>
      <c r="K304" s="10">
        <v>624</v>
      </c>
      <c r="L304" s="118">
        <v>3184</v>
      </c>
      <c r="M304" s="10"/>
      <c r="N304" s="10"/>
      <c r="O304" s="113"/>
    </row>
    <row r="305" ht="28.5" spans="1:15">
      <c r="A305" s="35"/>
      <c r="B305" s="35"/>
      <c r="C305" s="10"/>
      <c r="D305" s="10" t="s">
        <v>616</v>
      </c>
      <c r="E305" s="10"/>
      <c r="F305" s="10" t="s">
        <v>23</v>
      </c>
      <c r="G305" s="10">
        <v>4</v>
      </c>
      <c r="H305" s="10" t="s">
        <v>622</v>
      </c>
      <c r="I305" s="10" t="s">
        <v>616</v>
      </c>
      <c r="J305" s="10">
        <v>1.5</v>
      </c>
      <c r="K305" s="10">
        <v>960</v>
      </c>
      <c r="L305" s="118"/>
      <c r="M305" s="10"/>
      <c r="N305" s="10"/>
      <c r="O305" s="113"/>
    </row>
    <row r="306" ht="14.25" spans="1:15">
      <c r="A306" s="35"/>
      <c r="B306" s="35"/>
      <c r="C306" s="10"/>
      <c r="D306" s="10" t="s">
        <v>616</v>
      </c>
      <c r="E306" s="10"/>
      <c r="F306" s="10" t="s">
        <v>23</v>
      </c>
      <c r="G306" s="10">
        <v>4</v>
      </c>
      <c r="H306" s="10" t="s">
        <v>623</v>
      </c>
      <c r="I306" s="10" t="s">
        <v>616</v>
      </c>
      <c r="J306" s="10">
        <v>8</v>
      </c>
      <c r="K306" s="10">
        <v>1600</v>
      </c>
      <c r="L306" s="118"/>
      <c r="M306" s="10"/>
      <c r="N306" s="10"/>
      <c r="O306" s="113"/>
    </row>
    <row r="307" ht="42.75" spans="1:15">
      <c r="A307" s="35">
        <f>COUNTA($A$5:A306)</f>
        <v>207</v>
      </c>
      <c r="B307" s="35" t="s">
        <v>506</v>
      </c>
      <c r="C307" s="10" t="s">
        <v>624</v>
      </c>
      <c r="D307" s="10" t="s">
        <v>625</v>
      </c>
      <c r="E307" s="10" t="s">
        <v>626</v>
      </c>
      <c r="F307" s="10" t="s">
        <v>40</v>
      </c>
      <c r="G307" s="10">
        <v>3</v>
      </c>
      <c r="H307" s="10" t="s">
        <v>31</v>
      </c>
      <c r="I307" s="10" t="s">
        <v>625</v>
      </c>
      <c r="J307" s="10">
        <v>1</v>
      </c>
      <c r="K307" s="10">
        <v>640</v>
      </c>
      <c r="L307" s="118">
        <v>2560</v>
      </c>
      <c r="M307" s="10" t="s">
        <v>627</v>
      </c>
      <c r="N307" s="10"/>
      <c r="O307" s="113"/>
    </row>
    <row r="308" ht="42.75" spans="1:15">
      <c r="A308" s="35"/>
      <c r="B308" s="35"/>
      <c r="C308" s="10"/>
      <c r="D308" s="10" t="s">
        <v>625</v>
      </c>
      <c r="E308" s="10" t="s">
        <v>626</v>
      </c>
      <c r="F308" s="10" t="s">
        <v>40</v>
      </c>
      <c r="G308" s="10">
        <v>3</v>
      </c>
      <c r="H308" s="10" t="s">
        <v>628</v>
      </c>
      <c r="I308" s="10" t="s">
        <v>629</v>
      </c>
      <c r="J308" s="10">
        <v>3</v>
      </c>
      <c r="K308" s="10">
        <v>1920</v>
      </c>
      <c r="L308" s="118"/>
      <c r="M308" s="10" t="s">
        <v>630</v>
      </c>
      <c r="N308" s="10"/>
      <c r="O308" s="113"/>
    </row>
    <row r="309" ht="14.25" spans="1:15">
      <c r="A309" s="35">
        <f>COUNTA($A$5:A308)</f>
        <v>208</v>
      </c>
      <c r="B309" s="35" t="s">
        <v>506</v>
      </c>
      <c r="C309" s="10" t="s">
        <v>624</v>
      </c>
      <c r="D309" s="10" t="s">
        <v>631</v>
      </c>
      <c r="E309" s="10" t="s">
        <v>632</v>
      </c>
      <c r="F309" s="10" t="s">
        <v>40</v>
      </c>
      <c r="G309" s="10">
        <v>4</v>
      </c>
      <c r="H309" s="10" t="s">
        <v>623</v>
      </c>
      <c r="I309" s="10" t="s">
        <v>631</v>
      </c>
      <c r="J309" s="10">
        <v>22</v>
      </c>
      <c r="K309" s="10">
        <v>4400</v>
      </c>
      <c r="L309" s="118">
        <v>5000</v>
      </c>
      <c r="M309" s="10"/>
      <c r="N309" s="10"/>
      <c r="O309" s="113"/>
    </row>
    <row r="310" ht="14.25" spans="1:15">
      <c r="A310" s="35"/>
      <c r="B310" s="35"/>
      <c r="C310" s="10"/>
      <c r="D310" s="10"/>
      <c r="E310" s="10"/>
      <c r="F310" s="10"/>
      <c r="G310" s="10"/>
      <c r="H310" s="10" t="s">
        <v>237</v>
      </c>
      <c r="I310" s="10"/>
      <c r="J310" s="10">
        <v>12</v>
      </c>
      <c r="K310" s="10">
        <v>2400</v>
      </c>
      <c r="L310" s="118"/>
      <c r="M310" s="10"/>
      <c r="N310" s="10"/>
      <c r="O310" s="113"/>
    </row>
    <row r="311" ht="14.25" spans="1:15">
      <c r="A311" s="35">
        <f>COUNTA($A$5:A310)</f>
        <v>209</v>
      </c>
      <c r="B311" s="35" t="s">
        <v>506</v>
      </c>
      <c r="C311" s="10" t="s">
        <v>624</v>
      </c>
      <c r="D311" s="10" t="s">
        <v>633</v>
      </c>
      <c r="E311" s="10" t="s">
        <v>634</v>
      </c>
      <c r="F311" s="10" t="s">
        <v>45</v>
      </c>
      <c r="G311" s="10">
        <v>3</v>
      </c>
      <c r="H311" s="10" t="s">
        <v>623</v>
      </c>
      <c r="I311" s="10" t="s">
        <v>633</v>
      </c>
      <c r="J311" s="10">
        <v>4</v>
      </c>
      <c r="K311" s="10">
        <v>800</v>
      </c>
      <c r="L311" s="118">
        <v>2560</v>
      </c>
      <c r="M311" s="10" t="s">
        <v>635</v>
      </c>
      <c r="N311" s="10" t="s">
        <v>525</v>
      </c>
      <c r="O311" s="113"/>
    </row>
    <row r="312" ht="28.5" spans="1:15">
      <c r="A312" s="35"/>
      <c r="B312" s="35"/>
      <c r="C312" s="10"/>
      <c r="D312" s="10"/>
      <c r="E312" s="10"/>
      <c r="F312" s="10"/>
      <c r="G312" s="10"/>
      <c r="H312" s="10" t="s">
        <v>516</v>
      </c>
      <c r="I312" s="10"/>
      <c r="J312" s="10">
        <v>5</v>
      </c>
      <c r="K312" s="10">
        <v>2400</v>
      </c>
      <c r="L312" s="118"/>
      <c r="M312" s="10"/>
      <c r="N312" s="10"/>
      <c r="O312" s="113"/>
    </row>
    <row r="313" ht="14.25" spans="1:15">
      <c r="A313" s="35">
        <f>COUNTA($A$5:A312)</f>
        <v>210</v>
      </c>
      <c r="B313" s="35" t="s">
        <v>506</v>
      </c>
      <c r="C313" s="10" t="s">
        <v>624</v>
      </c>
      <c r="D313" s="10" t="s">
        <v>631</v>
      </c>
      <c r="E313" s="10" t="s">
        <v>636</v>
      </c>
      <c r="F313" s="10" t="s">
        <v>637</v>
      </c>
      <c r="G313" s="10">
        <v>5</v>
      </c>
      <c r="H313" s="10" t="s">
        <v>25</v>
      </c>
      <c r="I313" s="10" t="s">
        <v>631</v>
      </c>
      <c r="J313" s="10">
        <v>30</v>
      </c>
      <c r="K313" s="10">
        <v>360</v>
      </c>
      <c r="L313" s="118">
        <v>1368</v>
      </c>
      <c r="M313" s="10" t="s">
        <v>638</v>
      </c>
      <c r="N313" s="10"/>
      <c r="O313" s="113"/>
    </row>
    <row r="314" ht="42.75" spans="1:15">
      <c r="A314" s="35"/>
      <c r="B314" s="35"/>
      <c r="C314" s="10"/>
      <c r="D314" s="10"/>
      <c r="E314" s="10"/>
      <c r="F314" s="10"/>
      <c r="G314" s="10"/>
      <c r="H314" s="10" t="s">
        <v>639</v>
      </c>
      <c r="I314" s="10"/>
      <c r="J314" s="10">
        <v>2.1</v>
      </c>
      <c r="K314" s="10">
        <v>1008</v>
      </c>
      <c r="L314" s="118"/>
      <c r="M314" s="10"/>
      <c r="N314" s="10"/>
      <c r="O314" s="113"/>
    </row>
    <row r="315" ht="28.5" spans="1:15">
      <c r="A315" s="35">
        <f>COUNTA($A$5:A314)</f>
        <v>211</v>
      </c>
      <c r="B315" s="35" t="s">
        <v>506</v>
      </c>
      <c r="C315" s="10" t="s">
        <v>624</v>
      </c>
      <c r="D315" s="10" t="s">
        <v>640</v>
      </c>
      <c r="E315" s="10" t="s">
        <v>641</v>
      </c>
      <c r="F315" s="10" t="s">
        <v>23</v>
      </c>
      <c r="G315" s="10">
        <v>1</v>
      </c>
      <c r="H315" s="10" t="s">
        <v>95</v>
      </c>
      <c r="I315" s="10" t="s">
        <v>640</v>
      </c>
      <c r="J315" s="10">
        <v>0.6</v>
      </c>
      <c r="K315" s="10">
        <v>384</v>
      </c>
      <c r="L315" s="118">
        <v>384</v>
      </c>
      <c r="M315" s="10"/>
      <c r="N315" s="10"/>
      <c r="O315" s="113"/>
    </row>
    <row r="316" ht="28.5" spans="1:15">
      <c r="A316" s="35">
        <f>COUNTA($A$5:A315)</f>
        <v>212</v>
      </c>
      <c r="B316" s="35" t="s">
        <v>506</v>
      </c>
      <c r="C316" s="10" t="s">
        <v>624</v>
      </c>
      <c r="D316" s="10" t="s">
        <v>625</v>
      </c>
      <c r="E316" s="10" t="s">
        <v>642</v>
      </c>
      <c r="F316" s="10" t="s">
        <v>45</v>
      </c>
      <c r="G316" s="10">
        <v>2</v>
      </c>
      <c r="H316" s="10" t="s">
        <v>25</v>
      </c>
      <c r="I316" s="10" t="s">
        <v>625</v>
      </c>
      <c r="J316" s="10">
        <v>38</v>
      </c>
      <c r="K316" s="10">
        <v>456</v>
      </c>
      <c r="L316" s="118">
        <v>456</v>
      </c>
      <c r="M316" s="120"/>
      <c r="N316" s="10"/>
      <c r="O316" s="113"/>
    </row>
    <row r="317" ht="14.25" spans="1:15">
      <c r="A317" s="35">
        <f>COUNTA($A$5:A316)</f>
        <v>213</v>
      </c>
      <c r="B317" s="35" t="s">
        <v>506</v>
      </c>
      <c r="C317" s="10" t="s">
        <v>624</v>
      </c>
      <c r="D317" s="10" t="s">
        <v>640</v>
      </c>
      <c r="E317" s="10" t="s">
        <v>643</v>
      </c>
      <c r="F317" s="10" t="s">
        <v>644</v>
      </c>
      <c r="G317" s="10">
        <v>5</v>
      </c>
      <c r="H317" s="10" t="s">
        <v>143</v>
      </c>
      <c r="I317" s="10" t="s">
        <v>640</v>
      </c>
      <c r="J317" s="10">
        <v>1</v>
      </c>
      <c r="K317" s="10">
        <v>320</v>
      </c>
      <c r="L317" s="118">
        <v>4040</v>
      </c>
      <c r="M317" s="10" t="s">
        <v>645</v>
      </c>
      <c r="N317" s="10" t="s">
        <v>646</v>
      </c>
      <c r="O317" s="113"/>
    </row>
    <row r="318" ht="42.75" spans="1:15">
      <c r="A318" s="35"/>
      <c r="B318" s="35"/>
      <c r="C318" s="10"/>
      <c r="D318" s="10"/>
      <c r="E318" s="10"/>
      <c r="F318" s="10"/>
      <c r="G318" s="10"/>
      <c r="H318" s="10" t="s">
        <v>31</v>
      </c>
      <c r="I318" s="10"/>
      <c r="J318" s="10">
        <v>2.5</v>
      </c>
      <c r="K318" s="10">
        <v>1600</v>
      </c>
      <c r="L318" s="118"/>
      <c r="M318" s="10"/>
      <c r="N318" s="10"/>
      <c r="O318" s="113"/>
    </row>
    <row r="319" ht="14.25" spans="1:15">
      <c r="A319" s="35"/>
      <c r="B319" s="35"/>
      <c r="C319" s="10"/>
      <c r="D319" s="10"/>
      <c r="E319" s="10"/>
      <c r="F319" s="10"/>
      <c r="G319" s="10"/>
      <c r="H319" s="10" t="s">
        <v>38</v>
      </c>
      <c r="I319" s="10"/>
      <c r="J319" s="10">
        <v>3</v>
      </c>
      <c r="K319" s="10">
        <v>960</v>
      </c>
      <c r="L319" s="118"/>
      <c r="M319" s="10"/>
      <c r="N319" s="10"/>
      <c r="O319" s="113"/>
    </row>
    <row r="320" ht="42.75" spans="1:15">
      <c r="A320" s="35"/>
      <c r="B320" s="35"/>
      <c r="C320" s="10"/>
      <c r="D320" s="10"/>
      <c r="E320" s="10"/>
      <c r="F320" s="10"/>
      <c r="G320" s="10"/>
      <c r="H320" s="10" t="s">
        <v>639</v>
      </c>
      <c r="I320" s="10"/>
      <c r="J320" s="10">
        <v>1.6</v>
      </c>
      <c r="K320" s="10">
        <v>768</v>
      </c>
      <c r="L320" s="118"/>
      <c r="M320" s="10"/>
      <c r="N320" s="10"/>
      <c r="O320" s="113"/>
    </row>
    <row r="321" ht="14.25" spans="1:15">
      <c r="A321" s="35"/>
      <c r="B321" s="35"/>
      <c r="C321" s="10"/>
      <c r="D321" s="10"/>
      <c r="E321" s="10"/>
      <c r="F321" s="10"/>
      <c r="G321" s="10"/>
      <c r="H321" s="10" t="s">
        <v>25</v>
      </c>
      <c r="I321" s="10"/>
      <c r="J321" s="10">
        <v>50</v>
      </c>
      <c r="K321" s="10">
        <v>600</v>
      </c>
      <c r="L321" s="118"/>
      <c r="M321" s="10"/>
      <c r="N321" s="10"/>
      <c r="O321" s="113"/>
    </row>
    <row r="322" ht="28.5" spans="1:15">
      <c r="A322" s="35"/>
      <c r="B322" s="35"/>
      <c r="C322" s="10"/>
      <c r="D322" s="10"/>
      <c r="E322" s="10"/>
      <c r="F322" s="10"/>
      <c r="G322" s="10"/>
      <c r="H322" s="10" t="s">
        <v>566</v>
      </c>
      <c r="I322" s="10"/>
      <c r="J322" s="10">
        <v>1</v>
      </c>
      <c r="K322" s="10">
        <v>480</v>
      </c>
      <c r="L322" s="118"/>
      <c r="M322" s="10"/>
      <c r="N322" s="10"/>
      <c r="O322" s="113"/>
    </row>
    <row r="323" ht="42.75" spans="1:15">
      <c r="A323" s="35">
        <f>COUNTA($A$5:A322)</f>
        <v>214</v>
      </c>
      <c r="B323" s="35" t="s">
        <v>506</v>
      </c>
      <c r="C323" s="10" t="s">
        <v>624</v>
      </c>
      <c r="D323" s="10" t="s">
        <v>647</v>
      </c>
      <c r="E323" s="10" t="s">
        <v>648</v>
      </c>
      <c r="F323" s="10" t="s">
        <v>23</v>
      </c>
      <c r="G323" s="10">
        <v>3</v>
      </c>
      <c r="H323" s="10" t="s">
        <v>639</v>
      </c>
      <c r="I323" s="10" t="s">
        <v>647</v>
      </c>
      <c r="J323" s="10">
        <v>1</v>
      </c>
      <c r="K323" s="10">
        <v>480</v>
      </c>
      <c r="L323" s="118">
        <v>960</v>
      </c>
      <c r="M323" s="10" t="s">
        <v>649</v>
      </c>
      <c r="N323" s="10"/>
      <c r="O323" s="113"/>
    </row>
    <row r="324" ht="28.5" spans="1:15">
      <c r="A324" s="35"/>
      <c r="B324" s="35"/>
      <c r="C324" s="10"/>
      <c r="D324" s="10"/>
      <c r="E324" s="10"/>
      <c r="F324" s="10"/>
      <c r="G324" s="10"/>
      <c r="H324" s="10" t="s">
        <v>566</v>
      </c>
      <c r="I324" s="10"/>
      <c r="J324" s="10">
        <v>1</v>
      </c>
      <c r="K324" s="10">
        <v>480</v>
      </c>
      <c r="L324" s="118"/>
      <c r="M324" s="10"/>
      <c r="N324" s="10"/>
      <c r="O324" s="113"/>
    </row>
    <row r="325" ht="14.25" spans="1:15">
      <c r="A325" s="35">
        <f>COUNTA($A$5:A324)</f>
        <v>215</v>
      </c>
      <c r="B325" s="35" t="s">
        <v>506</v>
      </c>
      <c r="C325" s="10" t="s">
        <v>624</v>
      </c>
      <c r="D325" s="10" t="s">
        <v>640</v>
      </c>
      <c r="E325" s="10" t="s">
        <v>650</v>
      </c>
      <c r="F325" s="10" t="s">
        <v>23</v>
      </c>
      <c r="G325" s="10">
        <v>2</v>
      </c>
      <c r="H325" s="10" t="s">
        <v>95</v>
      </c>
      <c r="I325" s="10" t="s">
        <v>640</v>
      </c>
      <c r="J325" s="10">
        <v>0.3</v>
      </c>
      <c r="K325" s="10">
        <v>192</v>
      </c>
      <c r="L325" s="118">
        <v>952</v>
      </c>
      <c r="M325" s="10"/>
      <c r="N325" s="10"/>
      <c r="O325" s="113"/>
    </row>
    <row r="326" ht="14.25" spans="1:15">
      <c r="A326" s="35"/>
      <c r="B326" s="35"/>
      <c r="C326" s="10"/>
      <c r="D326" s="10"/>
      <c r="E326" s="10"/>
      <c r="F326" s="10"/>
      <c r="G326" s="10"/>
      <c r="H326" s="10" t="s">
        <v>623</v>
      </c>
      <c r="I326" s="10"/>
      <c r="J326" s="10">
        <v>3.8</v>
      </c>
      <c r="K326" s="10">
        <v>760</v>
      </c>
      <c r="L326" s="118"/>
      <c r="M326" s="10"/>
      <c r="N326" s="10"/>
      <c r="O326" s="113"/>
    </row>
    <row r="327" ht="28.5" spans="1:15">
      <c r="A327" s="35">
        <f>COUNTA($A$5:A326)</f>
        <v>216</v>
      </c>
      <c r="B327" s="35" t="s">
        <v>506</v>
      </c>
      <c r="C327" s="10" t="s">
        <v>624</v>
      </c>
      <c r="D327" s="10" t="s">
        <v>651</v>
      </c>
      <c r="E327" s="10" t="s">
        <v>652</v>
      </c>
      <c r="F327" s="10" t="s">
        <v>114</v>
      </c>
      <c r="G327" s="10">
        <v>3</v>
      </c>
      <c r="H327" s="10" t="s">
        <v>566</v>
      </c>
      <c r="I327" s="10" t="s">
        <v>651</v>
      </c>
      <c r="J327" s="10">
        <v>1</v>
      </c>
      <c r="K327" s="10">
        <v>600</v>
      </c>
      <c r="L327" s="118">
        <v>1000</v>
      </c>
      <c r="M327" s="10"/>
      <c r="N327" s="10"/>
      <c r="O327" s="113"/>
    </row>
    <row r="328" ht="14.25" spans="1:15">
      <c r="A328" s="35"/>
      <c r="B328" s="35"/>
      <c r="C328" s="10"/>
      <c r="D328" s="10"/>
      <c r="E328" s="10"/>
      <c r="F328" s="10"/>
      <c r="G328" s="10"/>
      <c r="H328" s="10" t="s">
        <v>143</v>
      </c>
      <c r="I328" s="10"/>
      <c r="J328" s="10">
        <v>1</v>
      </c>
      <c r="K328" s="10">
        <v>400</v>
      </c>
      <c r="L328" s="118"/>
      <c r="M328" s="10"/>
      <c r="N328" s="10"/>
      <c r="O328" s="113"/>
    </row>
    <row r="329" ht="42.75" spans="1:15">
      <c r="A329" s="35">
        <f>COUNTA($A$5:A328)</f>
        <v>217</v>
      </c>
      <c r="B329" s="35" t="s">
        <v>506</v>
      </c>
      <c r="C329" s="10" t="s">
        <v>624</v>
      </c>
      <c r="D329" s="10" t="s">
        <v>640</v>
      </c>
      <c r="E329" s="10" t="s">
        <v>653</v>
      </c>
      <c r="F329" s="10" t="s">
        <v>40</v>
      </c>
      <c r="G329" s="10">
        <v>4</v>
      </c>
      <c r="H329" s="10" t="s">
        <v>639</v>
      </c>
      <c r="I329" s="10" t="s">
        <v>640</v>
      </c>
      <c r="J329" s="10">
        <v>2.5</v>
      </c>
      <c r="K329" s="10">
        <v>1200</v>
      </c>
      <c r="L329" s="118">
        <v>1200</v>
      </c>
      <c r="M329" s="10" t="s">
        <v>654</v>
      </c>
      <c r="N329" s="10"/>
      <c r="O329" s="113"/>
    </row>
    <row r="330" ht="28.5" spans="1:15">
      <c r="A330" s="35">
        <f>COUNTA($A$5:A329)</f>
        <v>218</v>
      </c>
      <c r="B330" s="35" t="s">
        <v>506</v>
      </c>
      <c r="C330" s="10" t="s">
        <v>624</v>
      </c>
      <c r="D330" s="10" t="s">
        <v>655</v>
      </c>
      <c r="E330" s="10" t="s">
        <v>656</v>
      </c>
      <c r="F330" s="10" t="s">
        <v>45</v>
      </c>
      <c r="G330" s="10">
        <v>1</v>
      </c>
      <c r="H330" s="10" t="s">
        <v>95</v>
      </c>
      <c r="I330" s="10" t="s">
        <v>655</v>
      </c>
      <c r="J330" s="10">
        <v>1.6</v>
      </c>
      <c r="K330" s="10">
        <v>1024</v>
      </c>
      <c r="L330" s="118">
        <v>1024</v>
      </c>
      <c r="M330" s="10"/>
      <c r="N330" s="10"/>
      <c r="O330" s="113"/>
    </row>
    <row r="331" ht="14.25" spans="1:15">
      <c r="A331" s="35">
        <f>COUNTA($A$5:A330)</f>
        <v>219</v>
      </c>
      <c r="B331" s="35" t="s">
        <v>506</v>
      </c>
      <c r="C331" s="10" t="s">
        <v>624</v>
      </c>
      <c r="D331" s="10" t="s">
        <v>647</v>
      </c>
      <c r="E331" s="10" t="s">
        <v>657</v>
      </c>
      <c r="F331" s="10" t="s">
        <v>40</v>
      </c>
      <c r="G331" s="10">
        <v>3</v>
      </c>
      <c r="H331" s="10" t="s">
        <v>25</v>
      </c>
      <c r="I331" s="10" t="s">
        <v>647</v>
      </c>
      <c r="J331" s="10">
        <v>21</v>
      </c>
      <c r="K331" s="10">
        <v>252</v>
      </c>
      <c r="L331" s="118">
        <v>852</v>
      </c>
      <c r="M331" s="10" t="s">
        <v>658</v>
      </c>
      <c r="N331" s="10"/>
      <c r="O331" s="113"/>
    </row>
    <row r="332" ht="14.25" spans="1:15">
      <c r="A332" s="35"/>
      <c r="B332" s="35"/>
      <c r="C332" s="10"/>
      <c r="D332" s="10"/>
      <c r="E332" s="10"/>
      <c r="F332" s="10"/>
      <c r="G332" s="10"/>
      <c r="H332" s="10" t="s">
        <v>623</v>
      </c>
      <c r="I332" s="10"/>
      <c r="J332" s="10">
        <v>3</v>
      </c>
      <c r="K332" s="10">
        <v>600</v>
      </c>
      <c r="L332" s="118"/>
      <c r="M332" s="10"/>
      <c r="N332" s="10"/>
      <c r="O332" s="113"/>
    </row>
    <row r="333" ht="14.25" spans="1:15">
      <c r="A333" s="35">
        <f>COUNTA($A$5:A332)</f>
        <v>220</v>
      </c>
      <c r="B333" s="35" t="s">
        <v>506</v>
      </c>
      <c r="C333" s="10" t="s">
        <v>624</v>
      </c>
      <c r="D333" s="10" t="s">
        <v>640</v>
      </c>
      <c r="E333" s="10" t="s">
        <v>659</v>
      </c>
      <c r="F333" s="10" t="s">
        <v>23</v>
      </c>
      <c r="G333" s="10">
        <v>4</v>
      </c>
      <c r="H333" s="10" t="s">
        <v>38</v>
      </c>
      <c r="I333" s="10" t="s">
        <v>640</v>
      </c>
      <c r="J333" s="10">
        <v>2</v>
      </c>
      <c r="K333" s="10">
        <v>640</v>
      </c>
      <c r="L333" s="118">
        <v>2956</v>
      </c>
      <c r="M333" s="10" t="s">
        <v>660</v>
      </c>
      <c r="N333" s="10"/>
      <c r="O333" s="113"/>
    </row>
    <row r="334" ht="42.75" spans="1:15">
      <c r="A334" s="35"/>
      <c r="B334" s="35"/>
      <c r="C334" s="10"/>
      <c r="D334" s="10"/>
      <c r="E334" s="10"/>
      <c r="F334" s="10"/>
      <c r="G334" s="10"/>
      <c r="H334" s="10" t="s">
        <v>31</v>
      </c>
      <c r="I334" s="10"/>
      <c r="J334" s="10">
        <v>1.5</v>
      </c>
      <c r="K334" s="10">
        <v>960</v>
      </c>
      <c r="L334" s="118"/>
      <c r="M334" s="10"/>
      <c r="N334" s="10"/>
      <c r="O334" s="113"/>
    </row>
    <row r="335" ht="14.25" spans="1:15">
      <c r="A335" s="35"/>
      <c r="B335" s="35"/>
      <c r="C335" s="10"/>
      <c r="D335" s="10"/>
      <c r="E335" s="10"/>
      <c r="F335" s="10"/>
      <c r="G335" s="10"/>
      <c r="H335" s="10" t="s">
        <v>25</v>
      </c>
      <c r="I335" s="10"/>
      <c r="J335" s="10">
        <v>63</v>
      </c>
      <c r="K335" s="10">
        <v>756</v>
      </c>
      <c r="L335" s="118"/>
      <c r="M335" s="10"/>
      <c r="N335" s="10"/>
      <c r="O335" s="113"/>
    </row>
    <row r="336" ht="14.25" spans="1:15">
      <c r="A336" s="35"/>
      <c r="B336" s="35"/>
      <c r="C336" s="10"/>
      <c r="D336" s="10"/>
      <c r="E336" s="10"/>
      <c r="F336" s="10"/>
      <c r="G336" s="10"/>
      <c r="H336" s="10" t="s">
        <v>623</v>
      </c>
      <c r="I336" s="10"/>
      <c r="J336" s="10">
        <v>3</v>
      </c>
      <c r="K336" s="10">
        <v>600</v>
      </c>
      <c r="L336" s="118"/>
      <c r="M336" s="10"/>
      <c r="N336" s="10"/>
      <c r="O336" s="113"/>
    </row>
    <row r="337" ht="42.75" spans="1:15">
      <c r="A337" s="35">
        <f>COUNTA($A$5:A336)</f>
        <v>221</v>
      </c>
      <c r="B337" s="35" t="s">
        <v>506</v>
      </c>
      <c r="C337" s="10" t="s">
        <v>624</v>
      </c>
      <c r="D337" s="10" t="s">
        <v>640</v>
      </c>
      <c r="E337" s="10" t="s">
        <v>661</v>
      </c>
      <c r="F337" s="10" t="s">
        <v>45</v>
      </c>
      <c r="G337" s="10">
        <v>2</v>
      </c>
      <c r="H337" s="10" t="s">
        <v>662</v>
      </c>
      <c r="I337" s="10" t="s">
        <v>640</v>
      </c>
      <c r="J337" s="10">
        <v>18</v>
      </c>
      <c r="K337" s="10">
        <v>7200</v>
      </c>
      <c r="L337" s="118">
        <v>5000</v>
      </c>
      <c r="M337" s="10" t="s">
        <v>525</v>
      </c>
      <c r="N337" s="10"/>
      <c r="O337" s="113"/>
    </row>
    <row r="338" ht="28.5" spans="1:15">
      <c r="A338" s="35">
        <f>COUNTA($A$5:A337)</f>
        <v>222</v>
      </c>
      <c r="B338" s="35" t="s">
        <v>506</v>
      </c>
      <c r="C338" s="10" t="s">
        <v>624</v>
      </c>
      <c r="D338" s="10" t="s">
        <v>640</v>
      </c>
      <c r="E338" s="10" t="s">
        <v>663</v>
      </c>
      <c r="F338" s="10" t="s">
        <v>36</v>
      </c>
      <c r="G338" s="10">
        <v>6</v>
      </c>
      <c r="H338" s="10" t="s">
        <v>566</v>
      </c>
      <c r="I338" s="10" t="s">
        <v>640</v>
      </c>
      <c r="J338" s="10">
        <v>1</v>
      </c>
      <c r="K338" s="10">
        <v>360</v>
      </c>
      <c r="L338" s="118">
        <v>1044</v>
      </c>
      <c r="M338" s="10" t="s">
        <v>664</v>
      </c>
      <c r="N338" s="10"/>
      <c r="O338" s="113"/>
    </row>
    <row r="339" ht="42.75" spans="1:15">
      <c r="A339" s="35"/>
      <c r="B339" s="35"/>
      <c r="C339" s="10"/>
      <c r="D339" s="10"/>
      <c r="E339" s="10"/>
      <c r="F339" s="10"/>
      <c r="G339" s="10"/>
      <c r="H339" s="10" t="s">
        <v>639</v>
      </c>
      <c r="I339" s="10"/>
      <c r="J339" s="10">
        <v>1.9</v>
      </c>
      <c r="K339" s="10">
        <v>684</v>
      </c>
      <c r="L339" s="118"/>
      <c r="M339" s="10"/>
      <c r="N339" s="10"/>
      <c r="O339" s="113"/>
    </row>
    <row r="340" ht="42.75" spans="1:15">
      <c r="A340" s="35">
        <f>COUNTA($A$5:A339)</f>
        <v>223</v>
      </c>
      <c r="B340" s="35" t="s">
        <v>506</v>
      </c>
      <c r="C340" s="10" t="s">
        <v>624</v>
      </c>
      <c r="D340" s="10" t="s">
        <v>665</v>
      </c>
      <c r="E340" s="10" t="s">
        <v>666</v>
      </c>
      <c r="F340" s="10" t="s">
        <v>36</v>
      </c>
      <c r="G340" s="10">
        <v>1</v>
      </c>
      <c r="H340" s="10" t="s">
        <v>38</v>
      </c>
      <c r="I340" s="10" t="s">
        <v>665</v>
      </c>
      <c r="J340" s="10">
        <v>1</v>
      </c>
      <c r="K340" s="10">
        <v>240</v>
      </c>
      <c r="L340" s="118">
        <v>240</v>
      </c>
      <c r="M340" s="10" t="s">
        <v>667</v>
      </c>
      <c r="N340" s="10"/>
      <c r="O340" s="113"/>
    </row>
    <row r="341" ht="42.75" spans="1:15">
      <c r="A341" s="35">
        <f>COUNTA($A$5:A340)</f>
        <v>224</v>
      </c>
      <c r="B341" s="35" t="s">
        <v>506</v>
      </c>
      <c r="C341" s="10" t="s">
        <v>624</v>
      </c>
      <c r="D341" s="10" t="s">
        <v>633</v>
      </c>
      <c r="E341" s="10" t="s">
        <v>668</v>
      </c>
      <c r="F341" s="10" t="s">
        <v>23</v>
      </c>
      <c r="G341" s="10">
        <v>3</v>
      </c>
      <c r="H341" s="10" t="s">
        <v>31</v>
      </c>
      <c r="I341" s="10" t="s">
        <v>633</v>
      </c>
      <c r="J341" s="10">
        <v>1.75</v>
      </c>
      <c r="K341" s="10">
        <v>1120</v>
      </c>
      <c r="L341" s="118">
        <v>2256</v>
      </c>
      <c r="M341" s="10" t="s">
        <v>669</v>
      </c>
      <c r="N341" s="10"/>
      <c r="O341" s="113"/>
    </row>
    <row r="342" ht="14.25" spans="1:15">
      <c r="A342" s="35"/>
      <c r="B342" s="35"/>
      <c r="C342" s="10"/>
      <c r="D342" s="10" t="s">
        <v>633</v>
      </c>
      <c r="E342" s="10"/>
      <c r="F342" s="10" t="s">
        <v>23</v>
      </c>
      <c r="G342" s="10">
        <v>3</v>
      </c>
      <c r="H342" s="10" t="s">
        <v>25</v>
      </c>
      <c r="I342" s="10" t="s">
        <v>633</v>
      </c>
      <c r="J342" s="10">
        <v>36</v>
      </c>
      <c r="K342" s="10">
        <v>432</v>
      </c>
      <c r="L342" s="121"/>
      <c r="M342" s="10" t="s">
        <v>670</v>
      </c>
      <c r="N342" s="10"/>
      <c r="O342" s="113"/>
    </row>
    <row r="343" ht="14.25" spans="1:15">
      <c r="A343" s="35"/>
      <c r="B343" s="35"/>
      <c r="C343" s="10"/>
      <c r="D343" s="10"/>
      <c r="E343" s="10"/>
      <c r="F343" s="10"/>
      <c r="G343" s="10"/>
      <c r="H343" s="10" t="s">
        <v>38</v>
      </c>
      <c r="I343" s="10"/>
      <c r="J343" s="10">
        <v>2.2</v>
      </c>
      <c r="K343" s="10">
        <v>704</v>
      </c>
      <c r="L343" s="118"/>
      <c r="M343" s="10"/>
      <c r="N343" s="10"/>
      <c r="O343" s="113"/>
    </row>
    <row r="344" ht="42.75" spans="1:15">
      <c r="A344" s="35">
        <f>COUNTA($A$5:A343)</f>
        <v>225</v>
      </c>
      <c r="B344" s="35" t="s">
        <v>506</v>
      </c>
      <c r="C344" s="10" t="s">
        <v>624</v>
      </c>
      <c r="D344" s="10" t="s">
        <v>665</v>
      </c>
      <c r="E344" s="10" t="s">
        <v>671</v>
      </c>
      <c r="F344" s="10" t="s">
        <v>64</v>
      </c>
      <c r="G344" s="10">
        <v>5</v>
      </c>
      <c r="H344" s="10" t="s">
        <v>25</v>
      </c>
      <c r="I344" s="10" t="s">
        <v>665</v>
      </c>
      <c r="J344" s="10">
        <v>60</v>
      </c>
      <c r="K344" s="10">
        <v>540</v>
      </c>
      <c r="L344" s="118">
        <v>540</v>
      </c>
      <c r="M344" s="10" t="s">
        <v>672</v>
      </c>
      <c r="N344" s="10"/>
      <c r="O344" s="113"/>
    </row>
    <row r="345" ht="14.25" spans="1:15">
      <c r="A345" s="35">
        <f>COUNTA($A$5:A344)</f>
        <v>226</v>
      </c>
      <c r="B345" s="35" t="s">
        <v>506</v>
      </c>
      <c r="C345" s="10" t="s">
        <v>624</v>
      </c>
      <c r="D345" s="10" t="s">
        <v>673</v>
      </c>
      <c r="E345" s="10" t="s">
        <v>674</v>
      </c>
      <c r="F345" s="10" t="s">
        <v>114</v>
      </c>
      <c r="G345" s="10">
        <v>4</v>
      </c>
      <c r="H345" s="10" t="s">
        <v>25</v>
      </c>
      <c r="I345" s="10" t="s">
        <v>673</v>
      </c>
      <c r="J345" s="10">
        <v>35</v>
      </c>
      <c r="K345" s="10">
        <v>525</v>
      </c>
      <c r="L345" s="118">
        <v>2265</v>
      </c>
      <c r="M345" s="10" t="s">
        <v>675</v>
      </c>
      <c r="N345" s="10"/>
      <c r="O345" s="113"/>
    </row>
    <row r="346" ht="14.25" spans="1:15">
      <c r="A346" s="35"/>
      <c r="B346" s="35"/>
      <c r="C346" s="10"/>
      <c r="D346" s="10" t="s">
        <v>673</v>
      </c>
      <c r="E346" s="10" t="s">
        <v>674</v>
      </c>
      <c r="F346" s="10" t="s">
        <v>114</v>
      </c>
      <c r="G346" s="10">
        <v>4</v>
      </c>
      <c r="H346" s="10" t="s">
        <v>38</v>
      </c>
      <c r="I346" s="10" t="s">
        <v>673</v>
      </c>
      <c r="J346" s="10">
        <v>4.35</v>
      </c>
      <c r="K346" s="10">
        <v>1740</v>
      </c>
      <c r="L346" s="118"/>
      <c r="M346" s="10" t="s">
        <v>676</v>
      </c>
      <c r="N346" s="10"/>
      <c r="O346" s="113"/>
    </row>
    <row r="347" ht="28.5" spans="1:15">
      <c r="A347" s="35">
        <f>COUNTA($A$5:A346)</f>
        <v>227</v>
      </c>
      <c r="B347" s="35" t="s">
        <v>506</v>
      </c>
      <c r="C347" s="10" t="s">
        <v>677</v>
      </c>
      <c r="D347" s="10" t="s">
        <v>678</v>
      </c>
      <c r="E347" s="10" t="s">
        <v>679</v>
      </c>
      <c r="F347" s="10" t="s">
        <v>680</v>
      </c>
      <c r="G347" s="10" t="s">
        <v>65</v>
      </c>
      <c r="H347" s="10" t="s">
        <v>681</v>
      </c>
      <c r="I347" s="10" t="s">
        <v>678</v>
      </c>
      <c r="J347" s="10">
        <v>1</v>
      </c>
      <c r="K347" s="10">
        <v>480</v>
      </c>
      <c r="L347" s="118">
        <v>648</v>
      </c>
      <c r="M347" s="10" t="s">
        <v>682</v>
      </c>
      <c r="N347" s="10"/>
      <c r="O347" s="113"/>
    </row>
    <row r="348" ht="42.75" spans="1:15">
      <c r="A348" s="35"/>
      <c r="B348" s="35"/>
      <c r="C348" s="10"/>
      <c r="D348" s="10" t="s">
        <v>678</v>
      </c>
      <c r="E348" s="10" t="s">
        <v>679</v>
      </c>
      <c r="F348" s="10" t="s">
        <v>680</v>
      </c>
      <c r="G348" s="10" t="s">
        <v>65</v>
      </c>
      <c r="H348" s="10" t="s">
        <v>683</v>
      </c>
      <c r="I348" s="10" t="s">
        <v>678</v>
      </c>
      <c r="J348" s="10">
        <v>0.7</v>
      </c>
      <c r="K348" s="10">
        <v>168</v>
      </c>
      <c r="L348" s="118"/>
      <c r="M348" s="10"/>
      <c r="N348" s="10"/>
      <c r="O348" s="113"/>
    </row>
    <row r="349" ht="14.25" spans="1:15">
      <c r="A349" s="35">
        <f>COUNTA($A$5:A348)</f>
        <v>228</v>
      </c>
      <c r="B349" s="35" t="s">
        <v>506</v>
      </c>
      <c r="C349" s="10" t="s">
        <v>677</v>
      </c>
      <c r="D349" s="10" t="s">
        <v>684</v>
      </c>
      <c r="E349" s="10" t="s">
        <v>685</v>
      </c>
      <c r="F349" s="10" t="s">
        <v>686</v>
      </c>
      <c r="G349" s="10" t="s">
        <v>37</v>
      </c>
      <c r="H349" s="10" t="s">
        <v>38</v>
      </c>
      <c r="I349" s="10" t="s">
        <v>684</v>
      </c>
      <c r="J349" s="10">
        <v>6.5</v>
      </c>
      <c r="K349" s="10">
        <v>1560</v>
      </c>
      <c r="L349" s="118">
        <v>3024</v>
      </c>
      <c r="M349" s="10"/>
      <c r="N349" s="10"/>
      <c r="O349" s="113"/>
    </row>
    <row r="350" ht="28.5" spans="1:15">
      <c r="A350" s="35"/>
      <c r="B350" s="35"/>
      <c r="C350" s="10"/>
      <c r="D350" s="10"/>
      <c r="E350" s="10"/>
      <c r="F350" s="10"/>
      <c r="G350" s="10"/>
      <c r="H350" s="10" t="s">
        <v>681</v>
      </c>
      <c r="I350" s="10" t="s">
        <v>684</v>
      </c>
      <c r="J350" s="10">
        <v>1</v>
      </c>
      <c r="K350" s="10">
        <v>480</v>
      </c>
      <c r="L350" s="118"/>
      <c r="M350" s="10"/>
      <c r="N350" s="10"/>
      <c r="O350" s="113"/>
    </row>
    <row r="351" ht="28.5" spans="1:15">
      <c r="A351" s="35"/>
      <c r="B351" s="35"/>
      <c r="C351" s="10"/>
      <c r="D351" s="10"/>
      <c r="E351" s="10"/>
      <c r="F351" s="10"/>
      <c r="G351" s="10"/>
      <c r="H351" s="10" t="s">
        <v>622</v>
      </c>
      <c r="I351" s="10" t="s">
        <v>684</v>
      </c>
      <c r="J351" s="10">
        <v>0.8</v>
      </c>
      <c r="K351" s="10">
        <v>384</v>
      </c>
      <c r="L351" s="118"/>
      <c r="M351" s="10"/>
      <c r="N351" s="10"/>
      <c r="O351" s="113"/>
    </row>
    <row r="352" ht="14.25" spans="1:15">
      <c r="A352" s="35"/>
      <c r="B352" s="35"/>
      <c r="C352" s="10"/>
      <c r="D352" s="10"/>
      <c r="E352" s="10"/>
      <c r="F352" s="10"/>
      <c r="G352" s="10"/>
      <c r="H352" s="10" t="s">
        <v>585</v>
      </c>
      <c r="I352" s="10" t="s">
        <v>684</v>
      </c>
      <c r="J352" s="10">
        <v>1</v>
      </c>
      <c r="K352" s="10">
        <v>420</v>
      </c>
      <c r="L352" s="118"/>
      <c r="M352" s="10"/>
      <c r="N352" s="10"/>
      <c r="O352" s="113"/>
    </row>
    <row r="353" ht="14.25" spans="1:15">
      <c r="A353" s="35"/>
      <c r="B353" s="35"/>
      <c r="C353" s="10"/>
      <c r="D353" s="10"/>
      <c r="E353" s="10"/>
      <c r="F353" s="10"/>
      <c r="G353" s="10"/>
      <c r="H353" s="10" t="s">
        <v>25</v>
      </c>
      <c r="I353" s="10" t="s">
        <v>684</v>
      </c>
      <c r="J353" s="10">
        <v>20</v>
      </c>
      <c r="K353" s="10">
        <v>180</v>
      </c>
      <c r="L353" s="118"/>
      <c r="M353" s="10"/>
      <c r="N353" s="10"/>
      <c r="O353" s="113"/>
    </row>
    <row r="354" ht="28.5" spans="1:15">
      <c r="A354" s="35">
        <f>COUNTA($A$5:A353)</f>
        <v>229</v>
      </c>
      <c r="B354" s="35" t="s">
        <v>506</v>
      </c>
      <c r="C354" s="10" t="s">
        <v>677</v>
      </c>
      <c r="D354" s="10" t="s">
        <v>687</v>
      </c>
      <c r="E354" s="10" t="s">
        <v>688</v>
      </c>
      <c r="F354" s="10" t="s">
        <v>689</v>
      </c>
      <c r="G354" s="10" t="s">
        <v>50</v>
      </c>
      <c r="H354" s="10" t="s">
        <v>95</v>
      </c>
      <c r="I354" s="10" t="s">
        <v>687</v>
      </c>
      <c r="J354" s="10">
        <v>1</v>
      </c>
      <c r="K354" s="10">
        <v>640</v>
      </c>
      <c r="L354" s="118">
        <v>640</v>
      </c>
      <c r="M354" s="10"/>
      <c r="N354" s="10"/>
      <c r="O354" s="113"/>
    </row>
    <row r="355" ht="14.25" spans="1:15">
      <c r="A355" s="35">
        <f>COUNTA($A$5:A354)</f>
        <v>230</v>
      </c>
      <c r="B355" s="35" t="s">
        <v>506</v>
      </c>
      <c r="C355" s="10" t="s">
        <v>677</v>
      </c>
      <c r="D355" s="10" t="s">
        <v>690</v>
      </c>
      <c r="E355" s="10" t="s">
        <v>691</v>
      </c>
      <c r="F355" s="10" t="s">
        <v>637</v>
      </c>
      <c r="G355" s="10" t="s">
        <v>29</v>
      </c>
      <c r="H355" s="10" t="s">
        <v>95</v>
      </c>
      <c r="I355" s="10" t="s">
        <v>690</v>
      </c>
      <c r="J355" s="10">
        <v>1.66</v>
      </c>
      <c r="K355" s="10">
        <v>1062.4</v>
      </c>
      <c r="L355" s="118">
        <v>2342.4</v>
      </c>
      <c r="M355" s="10"/>
      <c r="N355" s="10"/>
      <c r="O355" s="113"/>
    </row>
    <row r="356" ht="28.5" spans="1:15">
      <c r="A356" s="35"/>
      <c r="B356" s="35"/>
      <c r="C356" s="10"/>
      <c r="D356" s="10"/>
      <c r="E356" s="10"/>
      <c r="F356" s="10" t="s">
        <v>637</v>
      </c>
      <c r="G356" s="10" t="s">
        <v>29</v>
      </c>
      <c r="H356" s="10" t="s">
        <v>692</v>
      </c>
      <c r="I356" s="10" t="s">
        <v>690</v>
      </c>
      <c r="J356" s="10">
        <v>2</v>
      </c>
      <c r="K356" s="10">
        <v>960</v>
      </c>
      <c r="L356" s="118"/>
      <c r="M356" s="10"/>
      <c r="N356" s="10"/>
      <c r="O356" s="113"/>
    </row>
    <row r="357" ht="42.75" spans="1:15">
      <c r="A357" s="35"/>
      <c r="B357" s="35"/>
      <c r="C357" s="10"/>
      <c r="D357" s="10"/>
      <c r="E357" s="10"/>
      <c r="F357" s="10" t="s">
        <v>637</v>
      </c>
      <c r="G357" s="10" t="s">
        <v>29</v>
      </c>
      <c r="H357" s="10" t="s">
        <v>683</v>
      </c>
      <c r="I357" s="10" t="s">
        <v>690</v>
      </c>
      <c r="J357" s="10">
        <v>1</v>
      </c>
      <c r="K357" s="10">
        <v>320</v>
      </c>
      <c r="L357" s="118"/>
      <c r="M357" s="10"/>
      <c r="N357" s="10"/>
      <c r="O357" s="113"/>
    </row>
    <row r="358" ht="28.5" spans="1:15">
      <c r="A358" s="35">
        <f>COUNTA($A$5:A357)</f>
        <v>231</v>
      </c>
      <c r="B358" s="35" t="s">
        <v>506</v>
      </c>
      <c r="C358" s="10" t="s">
        <v>677</v>
      </c>
      <c r="D358" s="10" t="s">
        <v>678</v>
      </c>
      <c r="E358" s="10" t="s">
        <v>693</v>
      </c>
      <c r="F358" s="10" t="s">
        <v>680</v>
      </c>
      <c r="G358" s="10">
        <v>1</v>
      </c>
      <c r="H358" s="10" t="s">
        <v>95</v>
      </c>
      <c r="I358" s="10" t="s">
        <v>678</v>
      </c>
      <c r="J358" s="10">
        <v>1</v>
      </c>
      <c r="K358" s="10">
        <v>480</v>
      </c>
      <c r="L358" s="118">
        <v>480</v>
      </c>
      <c r="M358" s="10"/>
      <c r="N358" s="10"/>
      <c r="O358" s="113"/>
    </row>
    <row r="359" ht="14.25" spans="1:15">
      <c r="A359" s="35">
        <f>COUNTA($A$5:A358)</f>
        <v>232</v>
      </c>
      <c r="B359" s="35" t="s">
        <v>506</v>
      </c>
      <c r="C359" s="10" t="s">
        <v>677</v>
      </c>
      <c r="D359" s="10" t="s">
        <v>694</v>
      </c>
      <c r="E359" s="10" t="s">
        <v>695</v>
      </c>
      <c r="F359" s="10" t="s">
        <v>689</v>
      </c>
      <c r="G359" s="10" t="s">
        <v>24</v>
      </c>
      <c r="H359" s="10" t="s">
        <v>38</v>
      </c>
      <c r="I359" s="10" t="s">
        <v>694</v>
      </c>
      <c r="J359" s="10">
        <v>2</v>
      </c>
      <c r="K359" s="10">
        <v>640</v>
      </c>
      <c r="L359" s="118">
        <v>1312</v>
      </c>
      <c r="M359" s="10" t="s">
        <v>696</v>
      </c>
      <c r="N359" s="10"/>
      <c r="O359" s="113"/>
    </row>
    <row r="360" ht="42.75" spans="1:15">
      <c r="A360" s="35"/>
      <c r="B360" s="35"/>
      <c r="C360" s="10"/>
      <c r="D360" s="10" t="s">
        <v>694</v>
      </c>
      <c r="E360" s="10"/>
      <c r="F360" s="10" t="s">
        <v>689</v>
      </c>
      <c r="G360" s="10" t="s">
        <v>24</v>
      </c>
      <c r="H360" s="10" t="s">
        <v>683</v>
      </c>
      <c r="I360" s="10" t="s">
        <v>694</v>
      </c>
      <c r="J360" s="10">
        <v>2.1</v>
      </c>
      <c r="K360" s="10">
        <v>672</v>
      </c>
      <c r="L360" s="118"/>
      <c r="M360" s="10"/>
      <c r="N360" s="10"/>
      <c r="O360" s="113"/>
    </row>
    <row r="361" ht="28.5" spans="1:15">
      <c r="A361" s="35">
        <f>COUNTA($A$5:A360)</f>
        <v>233</v>
      </c>
      <c r="B361" s="35" t="s">
        <v>506</v>
      </c>
      <c r="C361" s="10" t="s">
        <v>677</v>
      </c>
      <c r="D361" s="10" t="s">
        <v>694</v>
      </c>
      <c r="E361" s="10" t="s">
        <v>697</v>
      </c>
      <c r="F361" s="10" t="s">
        <v>637</v>
      </c>
      <c r="G361" s="10" t="s">
        <v>65</v>
      </c>
      <c r="H361" s="10" t="s">
        <v>613</v>
      </c>
      <c r="I361" s="10" t="s">
        <v>694</v>
      </c>
      <c r="J361" s="10">
        <v>1.2</v>
      </c>
      <c r="K361" s="10">
        <v>768</v>
      </c>
      <c r="L361" s="118">
        <v>1392</v>
      </c>
      <c r="M361" s="10"/>
      <c r="N361" s="10"/>
      <c r="O361" s="113"/>
    </row>
    <row r="362" ht="28.5" spans="1:15">
      <c r="A362" s="35"/>
      <c r="B362" s="35"/>
      <c r="C362" s="10"/>
      <c r="D362" s="10" t="s">
        <v>694</v>
      </c>
      <c r="E362" s="10"/>
      <c r="F362" s="10" t="s">
        <v>637</v>
      </c>
      <c r="G362" s="10" t="s">
        <v>65</v>
      </c>
      <c r="H362" s="10" t="s">
        <v>692</v>
      </c>
      <c r="I362" s="10" t="s">
        <v>694</v>
      </c>
      <c r="J362" s="10">
        <v>0.5</v>
      </c>
      <c r="K362" s="10">
        <v>240</v>
      </c>
      <c r="L362" s="118"/>
      <c r="M362" s="10"/>
      <c r="N362" s="10"/>
      <c r="O362" s="113"/>
    </row>
    <row r="363" ht="14.25" spans="1:15">
      <c r="A363" s="35"/>
      <c r="B363" s="35"/>
      <c r="C363" s="10"/>
      <c r="D363" s="10" t="s">
        <v>694</v>
      </c>
      <c r="E363" s="10"/>
      <c r="F363" s="10" t="s">
        <v>637</v>
      </c>
      <c r="G363" s="10" t="s">
        <v>65</v>
      </c>
      <c r="H363" s="10" t="s">
        <v>25</v>
      </c>
      <c r="I363" s="10" t="s">
        <v>694</v>
      </c>
      <c r="J363" s="10">
        <v>32</v>
      </c>
      <c r="K363" s="10">
        <v>384</v>
      </c>
      <c r="L363" s="118"/>
      <c r="M363" s="10"/>
      <c r="N363" s="10"/>
      <c r="O363" s="113"/>
    </row>
    <row r="364" ht="42.75" spans="1:15">
      <c r="A364" s="35">
        <f>COUNTA($A$5:A363)</f>
        <v>234</v>
      </c>
      <c r="B364" s="35" t="s">
        <v>506</v>
      </c>
      <c r="C364" s="10" t="s">
        <v>677</v>
      </c>
      <c r="D364" s="10" t="s">
        <v>687</v>
      </c>
      <c r="E364" s="10" t="s">
        <v>698</v>
      </c>
      <c r="F364" s="10" t="s">
        <v>689</v>
      </c>
      <c r="G364" s="10" t="s">
        <v>50</v>
      </c>
      <c r="H364" s="10" t="s">
        <v>38</v>
      </c>
      <c r="I364" s="10" t="s">
        <v>687</v>
      </c>
      <c r="J364" s="10">
        <v>0.9</v>
      </c>
      <c r="K364" s="10">
        <v>288</v>
      </c>
      <c r="L364" s="118">
        <v>288</v>
      </c>
      <c r="M364" s="10" t="s">
        <v>699</v>
      </c>
      <c r="N364" s="10"/>
      <c r="O364" s="113"/>
    </row>
    <row r="365" ht="14.25" spans="1:15">
      <c r="A365" s="35">
        <f>COUNTA($A$5:A364)</f>
        <v>235</v>
      </c>
      <c r="B365" s="35" t="s">
        <v>506</v>
      </c>
      <c r="C365" s="10" t="s">
        <v>677</v>
      </c>
      <c r="D365" s="10" t="s">
        <v>678</v>
      </c>
      <c r="E365" s="10" t="s">
        <v>700</v>
      </c>
      <c r="F365" s="10" t="s">
        <v>689</v>
      </c>
      <c r="G365" s="10" t="s">
        <v>24</v>
      </c>
      <c r="H365" s="10" t="s">
        <v>38</v>
      </c>
      <c r="I365" s="10" t="s">
        <v>678</v>
      </c>
      <c r="J365" s="10">
        <v>1</v>
      </c>
      <c r="K365" s="10">
        <v>320</v>
      </c>
      <c r="L365" s="118">
        <v>1600</v>
      </c>
      <c r="M365" s="10"/>
      <c r="N365" s="10"/>
      <c r="O365" s="113"/>
    </row>
    <row r="366" ht="28.5" spans="1:15">
      <c r="A366" s="35"/>
      <c r="B366" s="35"/>
      <c r="C366" s="10"/>
      <c r="D366" s="10" t="s">
        <v>678</v>
      </c>
      <c r="E366" s="10" t="s">
        <v>700</v>
      </c>
      <c r="F366" s="10" t="s">
        <v>689</v>
      </c>
      <c r="G366" s="10"/>
      <c r="H366" s="10" t="s">
        <v>613</v>
      </c>
      <c r="I366" s="10" t="s">
        <v>678</v>
      </c>
      <c r="J366" s="10">
        <v>2</v>
      </c>
      <c r="K366" s="10">
        <v>1280</v>
      </c>
      <c r="L366" s="118"/>
      <c r="M366" s="10"/>
      <c r="N366" s="10"/>
      <c r="O366" s="113"/>
    </row>
    <row r="367" ht="42.75" spans="1:15">
      <c r="A367" s="35">
        <f>COUNTA($A$5:A366)</f>
        <v>236</v>
      </c>
      <c r="B367" s="35" t="s">
        <v>506</v>
      </c>
      <c r="C367" s="10" t="s">
        <v>677</v>
      </c>
      <c r="D367" s="10" t="s">
        <v>690</v>
      </c>
      <c r="E367" s="10" t="s">
        <v>701</v>
      </c>
      <c r="F367" s="10" t="s">
        <v>686</v>
      </c>
      <c r="G367" s="10" t="s">
        <v>37</v>
      </c>
      <c r="H367" s="10" t="s">
        <v>38</v>
      </c>
      <c r="I367" s="10" t="s">
        <v>690</v>
      </c>
      <c r="J367" s="10">
        <v>1.2</v>
      </c>
      <c r="K367" s="10">
        <v>288</v>
      </c>
      <c r="L367" s="118">
        <v>288</v>
      </c>
      <c r="M367" s="10" t="s">
        <v>699</v>
      </c>
      <c r="N367" s="10"/>
      <c r="O367" s="113"/>
    </row>
    <row r="368" ht="28.5" spans="1:15">
      <c r="A368" s="35">
        <f>COUNTA($A$5:A367)</f>
        <v>237</v>
      </c>
      <c r="B368" s="35" t="s">
        <v>506</v>
      </c>
      <c r="C368" s="10" t="s">
        <v>677</v>
      </c>
      <c r="D368" s="10" t="s">
        <v>702</v>
      </c>
      <c r="E368" s="10" t="s">
        <v>703</v>
      </c>
      <c r="F368" s="10" t="s">
        <v>686</v>
      </c>
      <c r="G368" s="10" t="s">
        <v>50</v>
      </c>
      <c r="H368" s="10" t="s">
        <v>613</v>
      </c>
      <c r="I368" s="10" t="s">
        <v>702</v>
      </c>
      <c r="J368" s="10">
        <v>1.5</v>
      </c>
      <c r="K368" s="10">
        <v>720</v>
      </c>
      <c r="L368" s="118">
        <v>1560</v>
      </c>
      <c r="M368" s="10" t="s">
        <v>704</v>
      </c>
      <c r="N368" s="10"/>
      <c r="O368" s="113"/>
    </row>
    <row r="369" ht="14.25" spans="1:15">
      <c r="A369" s="35"/>
      <c r="B369" s="35"/>
      <c r="C369" s="10"/>
      <c r="D369" s="10" t="s">
        <v>702</v>
      </c>
      <c r="E369" s="10" t="s">
        <v>703</v>
      </c>
      <c r="F369" s="10" t="s">
        <v>686</v>
      </c>
      <c r="G369" s="10" t="s">
        <v>50</v>
      </c>
      <c r="H369" s="10" t="s">
        <v>38</v>
      </c>
      <c r="I369" s="10" t="s">
        <v>702</v>
      </c>
      <c r="J369" s="10">
        <v>3.5</v>
      </c>
      <c r="K369" s="10">
        <v>840</v>
      </c>
      <c r="L369" s="118"/>
      <c r="M369" s="10"/>
      <c r="N369" s="10"/>
      <c r="O369" s="113"/>
    </row>
    <row r="370" ht="42.75" spans="1:15">
      <c r="A370" s="35">
        <f>COUNTA($A$5:A369)</f>
        <v>238</v>
      </c>
      <c r="B370" s="35" t="s">
        <v>506</v>
      </c>
      <c r="C370" s="10" t="s">
        <v>677</v>
      </c>
      <c r="D370" s="10" t="s">
        <v>702</v>
      </c>
      <c r="E370" s="10" t="s">
        <v>705</v>
      </c>
      <c r="F370" s="10" t="s">
        <v>644</v>
      </c>
      <c r="G370" s="10" t="s">
        <v>65</v>
      </c>
      <c r="H370" s="10" t="s">
        <v>613</v>
      </c>
      <c r="I370" s="10" t="s">
        <v>702</v>
      </c>
      <c r="J370" s="10">
        <v>2</v>
      </c>
      <c r="K370" s="10">
        <v>1280</v>
      </c>
      <c r="L370" s="118">
        <v>1280</v>
      </c>
      <c r="M370" s="10" t="s">
        <v>706</v>
      </c>
      <c r="N370" s="10"/>
      <c r="O370" s="113"/>
    </row>
    <row r="371" ht="42.75" spans="1:15">
      <c r="A371" s="35">
        <f>COUNTA($A$5:A370)</f>
        <v>239</v>
      </c>
      <c r="B371" s="35" t="s">
        <v>506</v>
      </c>
      <c r="C371" s="10" t="s">
        <v>677</v>
      </c>
      <c r="D371" s="10" t="s">
        <v>694</v>
      </c>
      <c r="E371" s="10" t="s">
        <v>707</v>
      </c>
      <c r="F371" s="10" t="s">
        <v>689</v>
      </c>
      <c r="G371" s="10" t="s">
        <v>65</v>
      </c>
      <c r="H371" s="10" t="s">
        <v>613</v>
      </c>
      <c r="I371" s="10" t="s">
        <v>678</v>
      </c>
      <c r="J371" s="10">
        <v>1.5</v>
      </c>
      <c r="K371" s="10">
        <v>960</v>
      </c>
      <c r="L371" s="118">
        <v>960</v>
      </c>
      <c r="M371" s="10" t="s">
        <v>708</v>
      </c>
      <c r="N371" s="10"/>
      <c r="O371" s="113"/>
    </row>
    <row r="372" ht="42.75" spans="1:15">
      <c r="A372" s="35">
        <f>COUNTA($A$5:A371)</f>
        <v>240</v>
      </c>
      <c r="B372" s="35" t="s">
        <v>506</v>
      </c>
      <c r="C372" s="10" t="s">
        <v>677</v>
      </c>
      <c r="D372" s="10" t="s">
        <v>709</v>
      </c>
      <c r="E372" s="10" t="s">
        <v>710</v>
      </c>
      <c r="F372" s="10" t="s">
        <v>637</v>
      </c>
      <c r="G372" s="10" t="s">
        <v>65</v>
      </c>
      <c r="H372" s="10" t="s">
        <v>25</v>
      </c>
      <c r="I372" s="10" t="s">
        <v>709</v>
      </c>
      <c r="J372" s="10">
        <v>20</v>
      </c>
      <c r="K372" s="10">
        <v>240</v>
      </c>
      <c r="L372" s="118">
        <v>240</v>
      </c>
      <c r="M372" s="10" t="s">
        <v>711</v>
      </c>
      <c r="N372" s="10"/>
      <c r="O372" s="113"/>
    </row>
    <row r="373" ht="14.25" spans="1:15">
      <c r="A373" s="35">
        <f>COUNTA($A$5:A372)</f>
        <v>241</v>
      </c>
      <c r="B373" s="35" t="s">
        <v>506</v>
      </c>
      <c r="C373" s="10" t="s">
        <v>677</v>
      </c>
      <c r="D373" s="10" t="s">
        <v>678</v>
      </c>
      <c r="E373" s="10" t="s">
        <v>712</v>
      </c>
      <c r="F373" s="10" t="s">
        <v>680</v>
      </c>
      <c r="G373" s="10" t="s">
        <v>24</v>
      </c>
      <c r="H373" s="10" t="s">
        <v>38</v>
      </c>
      <c r="I373" s="10" t="s">
        <v>678</v>
      </c>
      <c r="J373" s="10">
        <v>4.3</v>
      </c>
      <c r="K373" s="10">
        <v>1032</v>
      </c>
      <c r="L373" s="118">
        <v>3038</v>
      </c>
      <c r="M373" s="10" t="s">
        <v>713</v>
      </c>
      <c r="N373" s="10" t="s">
        <v>525</v>
      </c>
      <c r="O373" s="113"/>
    </row>
    <row r="374" ht="14.25" spans="1:15">
      <c r="A374" s="35"/>
      <c r="B374" s="35"/>
      <c r="C374" s="10"/>
      <c r="D374" s="10" t="s">
        <v>678</v>
      </c>
      <c r="E374" s="10" t="s">
        <v>712</v>
      </c>
      <c r="F374" s="10" t="s">
        <v>680</v>
      </c>
      <c r="G374" s="10" t="s">
        <v>24</v>
      </c>
      <c r="H374" s="10" t="s">
        <v>585</v>
      </c>
      <c r="I374" s="10" t="s">
        <v>678</v>
      </c>
      <c r="J374" s="10">
        <v>5</v>
      </c>
      <c r="K374" s="10">
        <v>2100</v>
      </c>
      <c r="L374" s="118"/>
      <c r="M374" s="10"/>
      <c r="N374" s="10"/>
      <c r="O374" s="113"/>
    </row>
    <row r="375" ht="14.25" spans="1:15">
      <c r="A375" s="35">
        <f>COUNTA($A$5:A374)</f>
        <v>242</v>
      </c>
      <c r="B375" s="35" t="s">
        <v>506</v>
      </c>
      <c r="C375" s="10" t="s">
        <v>677</v>
      </c>
      <c r="D375" s="10" t="s">
        <v>714</v>
      </c>
      <c r="E375" s="10" t="s">
        <v>715</v>
      </c>
      <c r="F375" s="10" t="s">
        <v>716</v>
      </c>
      <c r="G375" s="10" t="s">
        <v>29</v>
      </c>
      <c r="H375" s="10" t="s">
        <v>38</v>
      </c>
      <c r="I375" s="10" t="s">
        <v>714</v>
      </c>
      <c r="J375" s="10">
        <v>0.6</v>
      </c>
      <c r="K375" s="10">
        <v>192</v>
      </c>
      <c r="L375" s="118">
        <v>672</v>
      </c>
      <c r="M375" s="10" t="s">
        <v>717</v>
      </c>
      <c r="N375" s="10"/>
      <c r="O375" s="113"/>
    </row>
    <row r="376" ht="28.5" spans="1:15">
      <c r="A376" s="35"/>
      <c r="B376" s="35"/>
      <c r="C376" s="10"/>
      <c r="D376" s="10" t="s">
        <v>714</v>
      </c>
      <c r="E376" s="10" t="s">
        <v>715</v>
      </c>
      <c r="F376" s="10" t="s">
        <v>716</v>
      </c>
      <c r="G376" s="10" t="s">
        <v>29</v>
      </c>
      <c r="H376" s="10" t="s">
        <v>692</v>
      </c>
      <c r="I376" s="10" t="s">
        <v>714</v>
      </c>
      <c r="J376" s="10">
        <v>1</v>
      </c>
      <c r="K376" s="10">
        <v>480</v>
      </c>
      <c r="L376" s="118"/>
      <c r="M376" s="10"/>
      <c r="N376" s="10"/>
      <c r="O376" s="113"/>
    </row>
    <row r="377" ht="28.5" spans="1:15">
      <c r="A377" s="35">
        <f>COUNTA($A$5:A376)</f>
        <v>243</v>
      </c>
      <c r="B377" s="35" t="s">
        <v>506</v>
      </c>
      <c r="C377" s="10" t="s">
        <v>677</v>
      </c>
      <c r="D377" s="10" t="s">
        <v>714</v>
      </c>
      <c r="E377" s="10" t="s">
        <v>718</v>
      </c>
      <c r="F377" s="10" t="s">
        <v>114</v>
      </c>
      <c r="G377" s="10">
        <v>3</v>
      </c>
      <c r="H377" s="10" t="s">
        <v>25</v>
      </c>
      <c r="I377" s="10" t="s">
        <v>714</v>
      </c>
      <c r="J377" s="10">
        <v>30</v>
      </c>
      <c r="K377" s="10">
        <v>450</v>
      </c>
      <c r="L377" s="118">
        <v>450</v>
      </c>
      <c r="M377" s="10"/>
      <c r="N377" s="10"/>
      <c r="O377" s="113"/>
    </row>
    <row r="378" ht="42.75" spans="1:15">
      <c r="A378" s="35">
        <f>COUNTA($A$5:A377)</f>
        <v>244</v>
      </c>
      <c r="B378" s="35" t="s">
        <v>506</v>
      </c>
      <c r="C378" s="10" t="s">
        <v>677</v>
      </c>
      <c r="D378" s="10" t="s">
        <v>709</v>
      </c>
      <c r="E378" s="10" t="s">
        <v>719</v>
      </c>
      <c r="F378" s="10" t="s">
        <v>689</v>
      </c>
      <c r="G378" s="10" t="s">
        <v>24</v>
      </c>
      <c r="H378" s="10" t="s">
        <v>38</v>
      </c>
      <c r="I378" s="10" t="s">
        <v>709</v>
      </c>
      <c r="J378" s="10">
        <v>3</v>
      </c>
      <c r="K378" s="10">
        <v>960</v>
      </c>
      <c r="L378" s="118">
        <v>960</v>
      </c>
      <c r="M378" s="10" t="s">
        <v>720</v>
      </c>
      <c r="N378" s="10"/>
      <c r="O378" s="113"/>
    </row>
    <row r="379" ht="42.75" spans="1:15">
      <c r="A379" s="35">
        <f>COUNTA($A$5:A378)</f>
        <v>245</v>
      </c>
      <c r="B379" s="35" t="s">
        <v>506</v>
      </c>
      <c r="C379" s="10" t="s">
        <v>677</v>
      </c>
      <c r="D379" s="10" t="s">
        <v>714</v>
      </c>
      <c r="E379" s="10" t="s">
        <v>721</v>
      </c>
      <c r="F379" s="10" t="s">
        <v>722</v>
      </c>
      <c r="G379" s="10" t="s">
        <v>37</v>
      </c>
      <c r="H379" s="10" t="s">
        <v>692</v>
      </c>
      <c r="I379" s="10" t="s">
        <v>714</v>
      </c>
      <c r="J379" s="10">
        <v>1</v>
      </c>
      <c r="K379" s="10">
        <v>480</v>
      </c>
      <c r="L379" s="118">
        <v>480</v>
      </c>
      <c r="M379" s="10" t="s">
        <v>706</v>
      </c>
      <c r="N379" s="10"/>
      <c r="O379" s="113"/>
    </row>
    <row r="380" ht="28.5" spans="1:15">
      <c r="A380" s="35">
        <f>COUNTA($A$5:A379)</f>
        <v>246</v>
      </c>
      <c r="B380" s="35" t="s">
        <v>506</v>
      </c>
      <c r="C380" s="10" t="s">
        <v>677</v>
      </c>
      <c r="D380" s="10" t="s">
        <v>684</v>
      </c>
      <c r="E380" s="10" t="s">
        <v>723</v>
      </c>
      <c r="F380" s="10" t="s">
        <v>680</v>
      </c>
      <c r="G380" s="10" t="s">
        <v>29</v>
      </c>
      <c r="H380" s="10" t="s">
        <v>613</v>
      </c>
      <c r="I380" s="10" t="s">
        <v>684</v>
      </c>
      <c r="J380" s="10">
        <v>1</v>
      </c>
      <c r="K380" s="10">
        <v>480</v>
      </c>
      <c r="L380" s="118">
        <v>936</v>
      </c>
      <c r="M380" s="10"/>
      <c r="N380" s="10"/>
      <c r="O380" s="113"/>
    </row>
    <row r="381" ht="42.75" spans="1:15">
      <c r="A381" s="35"/>
      <c r="B381" s="35"/>
      <c r="C381" s="10"/>
      <c r="D381" s="10" t="s">
        <v>684</v>
      </c>
      <c r="E381" s="10" t="s">
        <v>723</v>
      </c>
      <c r="F381" s="10" t="s">
        <v>680</v>
      </c>
      <c r="G381" s="10" t="s">
        <v>29</v>
      </c>
      <c r="H381" s="10" t="s">
        <v>683</v>
      </c>
      <c r="I381" s="10" t="s">
        <v>684</v>
      </c>
      <c r="J381" s="10">
        <v>1</v>
      </c>
      <c r="K381" s="10">
        <v>240</v>
      </c>
      <c r="L381" s="118"/>
      <c r="M381" s="10"/>
      <c r="N381" s="10"/>
      <c r="O381" s="113"/>
    </row>
    <row r="382" ht="28.5" spans="1:15">
      <c r="A382" s="35"/>
      <c r="B382" s="35"/>
      <c r="C382" s="10"/>
      <c r="D382" s="10" t="s">
        <v>684</v>
      </c>
      <c r="E382" s="10" t="s">
        <v>723</v>
      </c>
      <c r="F382" s="10" t="s">
        <v>680</v>
      </c>
      <c r="G382" s="10" t="s">
        <v>29</v>
      </c>
      <c r="H382" s="10" t="s">
        <v>692</v>
      </c>
      <c r="I382" s="10" t="s">
        <v>684</v>
      </c>
      <c r="J382" s="10">
        <v>0.6</v>
      </c>
      <c r="K382" s="10">
        <v>216</v>
      </c>
      <c r="L382" s="118"/>
      <c r="M382" s="10"/>
      <c r="N382" s="10"/>
      <c r="O382" s="113"/>
    </row>
    <row r="383" ht="28.5" spans="1:15">
      <c r="A383" s="35">
        <f>COUNTA($A$5:A382)</f>
        <v>247</v>
      </c>
      <c r="B383" s="35" t="s">
        <v>506</v>
      </c>
      <c r="C383" s="10" t="s">
        <v>724</v>
      </c>
      <c r="D383" s="10" t="s">
        <v>725</v>
      </c>
      <c r="E383" s="10" t="s">
        <v>726</v>
      </c>
      <c r="F383" s="10" t="s">
        <v>545</v>
      </c>
      <c r="G383" s="10">
        <v>3</v>
      </c>
      <c r="H383" s="10" t="s">
        <v>727</v>
      </c>
      <c r="I383" s="10" t="s">
        <v>728</v>
      </c>
      <c r="J383" s="10">
        <v>1.3</v>
      </c>
      <c r="K383" s="10">
        <v>468</v>
      </c>
      <c r="L383" s="118">
        <v>1620</v>
      </c>
      <c r="M383" s="10" t="s">
        <v>729</v>
      </c>
      <c r="N383" s="10"/>
      <c r="O383" s="113"/>
    </row>
    <row r="384" ht="28.5" spans="1:15">
      <c r="A384" s="35"/>
      <c r="B384" s="35"/>
      <c r="C384" s="10"/>
      <c r="D384" s="10" t="s">
        <v>725</v>
      </c>
      <c r="E384" s="10" t="s">
        <v>726</v>
      </c>
      <c r="F384" s="10" t="s">
        <v>545</v>
      </c>
      <c r="G384" s="10"/>
      <c r="H384" s="10" t="s">
        <v>38</v>
      </c>
      <c r="I384" s="10" t="s">
        <v>728</v>
      </c>
      <c r="J384" s="10">
        <v>1.4</v>
      </c>
      <c r="K384" s="10">
        <v>336</v>
      </c>
      <c r="L384" s="118"/>
      <c r="M384" s="10"/>
      <c r="N384" s="10"/>
      <c r="O384" s="113"/>
    </row>
    <row r="385" ht="28.5" spans="1:15">
      <c r="A385" s="35"/>
      <c r="B385" s="35"/>
      <c r="C385" s="10"/>
      <c r="D385" s="10" t="s">
        <v>725</v>
      </c>
      <c r="E385" s="10" t="s">
        <v>726</v>
      </c>
      <c r="F385" s="10" t="s">
        <v>545</v>
      </c>
      <c r="G385" s="10"/>
      <c r="H385" s="10" t="s">
        <v>613</v>
      </c>
      <c r="I385" s="10" t="s">
        <v>728</v>
      </c>
      <c r="J385" s="10">
        <v>1.7</v>
      </c>
      <c r="K385" s="10">
        <v>816</v>
      </c>
      <c r="L385" s="118"/>
      <c r="M385" s="10"/>
      <c r="N385" s="10"/>
      <c r="O385" s="113"/>
    </row>
    <row r="386" ht="28.5" spans="1:15">
      <c r="A386" s="35">
        <f>COUNTA($A$5:A385)</f>
        <v>248</v>
      </c>
      <c r="B386" s="35" t="s">
        <v>506</v>
      </c>
      <c r="C386" s="10" t="s">
        <v>724</v>
      </c>
      <c r="D386" s="10" t="s">
        <v>730</v>
      </c>
      <c r="E386" s="10" t="s">
        <v>731</v>
      </c>
      <c r="F386" s="10" t="s">
        <v>40</v>
      </c>
      <c r="G386" s="10">
        <v>6</v>
      </c>
      <c r="H386" s="10" t="s">
        <v>25</v>
      </c>
      <c r="I386" s="10" t="s">
        <v>732</v>
      </c>
      <c r="J386" s="10">
        <v>40</v>
      </c>
      <c r="K386" s="10">
        <v>480</v>
      </c>
      <c r="L386" s="118">
        <v>2688</v>
      </c>
      <c r="M386" s="10"/>
      <c r="N386" s="10"/>
      <c r="O386" s="113"/>
    </row>
    <row r="387" ht="28.5" spans="1:15">
      <c r="A387" s="35"/>
      <c r="B387" s="35"/>
      <c r="C387" s="10"/>
      <c r="D387" s="10" t="s">
        <v>730</v>
      </c>
      <c r="E387" s="10" t="s">
        <v>731</v>
      </c>
      <c r="F387" s="10" t="s">
        <v>40</v>
      </c>
      <c r="G387" s="10"/>
      <c r="H387" s="10" t="s">
        <v>38</v>
      </c>
      <c r="I387" s="10" t="s">
        <v>732</v>
      </c>
      <c r="J387" s="10">
        <v>3.4</v>
      </c>
      <c r="K387" s="10">
        <v>1088</v>
      </c>
      <c r="L387" s="118"/>
      <c r="M387" s="10"/>
      <c r="N387" s="10"/>
      <c r="O387" s="113"/>
    </row>
    <row r="388" ht="28.5" spans="1:15">
      <c r="A388" s="35"/>
      <c r="B388" s="35"/>
      <c r="C388" s="10"/>
      <c r="D388" s="10" t="s">
        <v>730</v>
      </c>
      <c r="E388" s="10" t="s">
        <v>731</v>
      </c>
      <c r="F388" s="10" t="s">
        <v>40</v>
      </c>
      <c r="G388" s="10"/>
      <c r="H388" s="10" t="s">
        <v>143</v>
      </c>
      <c r="I388" s="10" t="s">
        <v>732</v>
      </c>
      <c r="J388" s="10">
        <v>2</v>
      </c>
      <c r="K388" s="10">
        <v>640</v>
      </c>
      <c r="L388" s="118"/>
      <c r="M388" s="10"/>
      <c r="N388" s="10"/>
      <c r="O388" s="113"/>
    </row>
    <row r="389" ht="28.5" spans="1:15">
      <c r="A389" s="35"/>
      <c r="B389" s="35"/>
      <c r="C389" s="10"/>
      <c r="D389" s="10" t="s">
        <v>730</v>
      </c>
      <c r="E389" s="10" t="s">
        <v>731</v>
      </c>
      <c r="F389" s="10" t="s">
        <v>40</v>
      </c>
      <c r="G389" s="10"/>
      <c r="H389" s="10" t="s">
        <v>90</v>
      </c>
      <c r="I389" s="10" t="s">
        <v>732</v>
      </c>
      <c r="J389" s="10">
        <v>30</v>
      </c>
      <c r="K389" s="10">
        <v>480</v>
      </c>
      <c r="L389" s="118"/>
      <c r="M389" s="10"/>
      <c r="N389" s="10"/>
      <c r="O389" s="113"/>
    </row>
    <row r="390" ht="28.5" spans="1:15">
      <c r="A390" s="35">
        <f>COUNTA($A$5:A389)</f>
        <v>249</v>
      </c>
      <c r="B390" s="35" t="s">
        <v>506</v>
      </c>
      <c r="C390" s="10" t="s">
        <v>724</v>
      </c>
      <c r="D390" s="10" t="s">
        <v>733</v>
      </c>
      <c r="E390" s="10" t="s">
        <v>734</v>
      </c>
      <c r="F390" s="10" t="s">
        <v>64</v>
      </c>
      <c r="G390" s="10">
        <v>4</v>
      </c>
      <c r="H390" s="10" t="s">
        <v>613</v>
      </c>
      <c r="I390" s="10" t="s">
        <v>735</v>
      </c>
      <c r="J390" s="10">
        <v>1.5</v>
      </c>
      <c r="K390" s="10">
        <v>720</v>
      </c>
      <c r="L390" s="118">
        <v>1320</v>
      </c>
      <c r="M390" s="10"/>
      <c r="N390" s="10"/>
      <c r="O390" s="113"/>
    </row>
    <row r="391" ht="28.5" spans="1:15">
      <c r="A391" s="35"/>
      <c r="B391" s="35"/>
      <c r="C391" s="10"/>
      <c r="D391" s="10" t="s">
        <v>733</v>
      </c>
      <c r="E391" s="10" t="s">
        <v>734</v>
      </c>
      <c r="F391" s="10" t="s">
        <v>523</v>
      </c>
      <c r="G391" s="10"/>
      <c r="H391" s="10" t="s">
        <v>38</v>
      </c>
      <c r="I391" s="10" t="s">
        <v>735</v>
      </c>
      <c r="J391" s="10">
        <v>2.5</v>
      </c>
      <c r="K391" s="10">
        <v>600</v>
      </c>
      <c r="L391" s="118"/>
      <c r="M391" s="10"/>
      <c r="N391" s="10"/>
      <c r="O391" s="113"/>
    </row>
    <row r="392" ht="28.5" spans="1:15">
      <c r="A392" s="35">
        <f>COUNTA($A$5:A391)</f>
        <v>250</v>
      </c>
      <c r="B392" s="35" t="s">
        <v>506</v>
      </c>
      <c r="C392" s="10" t="s">
        <v>724</v>
      </c>
      <c r="D392" s="10" t="s">
        <v>730</v>
      </c>
      <c r="E392" s="10" t="s">
        <v>736</v>
      </c>
      <c r="F392" s="10" t="s">
        <v>45</v>
      </c>
      <c r="G392" s="10">
        <v>5</v>
      </c>
      <c r="H392" s="10" t="s">
        <v>143</v>
      </c>
      <c r="I392" s="10" t="s">
        <v>732</v>
      </c>
      <c r="J392" s="10">
        <v>3</v>
      </c>
      <c r="K392" s="10">
        <v>960</v>
      </c>
      <c r="L392" s="118">
        <v>2240</v>
      </c>
      <c r="M392" s="10"/>
      <c r="N392" s="10"/>
      <c r="O392" s="113"/>
    </row>
    <row r="393" ht="28.5" spans="1:15">
      <c r="A393" s="35"/>
      <c r="B393" s="35"/>
      <c r="C393" s="10"/>
      <c r="D393" s="10" t="s">
        <v>730</v>
      </c>
      <c r="E393" s="10" t="s">
        <v>736</v>
      </c>
      <c r="F393" s="10" t="s">
        <v>45</v>
      </c>
      <c r="G393" s="10"/>
      <c r="H393" s="10" t="s">
        <v>681</v>
      </c>
      <c r="I393" s="10" t="s">
        <v>732</v>
      </c>
      <c r="J393" s="10">
        <v>2</v>
      </c>
      <c r="K393" s="10">
        <v>1280</v>
      </c>
      <c r="L393" s="118"/>
      <c r="M393" s="10"/>
      <c r="N393" s="10"/>
      <c r="O393" s="113"/>
    </row>
    <row r="394" ht="28.5" spans="1:15">
      <c r="A394" s="35">
        <f>COUNTA($A$5:A393)</f>
        <v>251</v>
      </c>
      <c r="B394" s="35" t="s">
        <v>506</v>
      </c>
      <c r="C394" s="10" t="s">
        <v>724</v>
      </c>
      <c r="D394" s="10" t="s">
        <v>730</v>
      </c>
      <c r="E394" s="10" t="s">
        <v>737</v>
      </c>
      <c r="F394" s="10" t="s">
        <v>36</v>
      </c>
      <c r="G394" s="10">
        <v>2</v>
      </c>
      <c r="H394" s="10" t="s">
        <v>613</v>
      </c>
      <c r="I394" s="10" t="s">
        <v>732</v>
      </c>
      <c r="J394" s="10">
        <v>8</v>
      </c>
      <c r="K394" s="10">
        <v>3840</v>
      </c>
      <c r="L394" s="118">
        <v>4200</v>
      </c>
      <c r="M394" s="10"/>
      <c r="N394" s="10"/>
      <c r="O394" s="113"/>
    </row>
    <row r="395" ht="28.5" spans="1:15">
      <c r="A395" s="35"/>
      <c r="B395" s="35"/>
      <c r="C395" s="10"/>
      <c r="D395" s="10" t="s">
        <v>730</v>
      </c>
      <c r="E395" s="10" t="s">
        <v>737</v>
      </c>
      <c r="F395" s="10" t="s">
        <v>545</v>
      </c>
      <c r="G395" s="10"/>
      <c r="H395" s="10" t="s">
        <v>727</v>
      </c>
      <c r="I395" s="10" t="s">
        <v>732</v>
      </c>
      <c r="J395" s="10">
        <v>1</v>
      </c>
      <c r="K395" s="10">
        <v>360</v>
      </c>
      <c r="L395" s="118"/>
      <c r="M395" s="10"/>
      <c r="N395" s="10"/>
      <c r="O395" s="113"/>
    </row>
    <row r="396" ht="28.5" spans="1:15">
      <c r="A396" s="35">
        <f>COUNTA($A$5:A395)</f>
        <v>252</v>
      </c>
      <c r="B396" s="35" t="s">
        <v>506</v>
      </c>
      <c r="C396" s="10" t="s">
        <v>724</v>
      </c>
      <c r="D396" s="10" t="s">
        <v>733</v>
      </c>
      <c r="E396" s="10" t="s">
        <v>738</v>
      </c>
      <c r="F396" s="10" t="s">
        <v>64</v>
      </c>
      <c r="G396" s="10">
        <v>3</v>
      </c>
      <c r="H396" s="10" t="s">
        <v>38</v>
      </c>
      <c r="I396" s="10" t="s">
        <v>735</v>
      </c>
      <c r="J396" s="10">
        <v>3</v>
      </c>
      <c r="K396" s="10">
        <v>720</v>
      </c>
      <c r="L396" s="118">
        <v>1440</v>
      </c>
      <c r="M396" s="10"/>
      <c r="N396" s="10"/>
      <c r="O396" s="113"/>
    </row>
    <row r="397" ht="28.5" spans="1:15">
      <c r="A397" s="35"/>
      <c r="B397" s="35"/>
      <c r="C397" s="10"/>
      <c r="D397" s="10" t="s">
        <v>733</v>
      </c>
      <c r="E397" s="10" t="s">
        <v>738</v>
      </c>
      <c r="F397" s="10" t="s">
        <v>523</v>
      </c>
      <c r="G397" s="10"/>
      <c r="H397" s="10" t="s">
        <v>727</v>
      </c>
      <c r="I397" s="10" t="s">
        <v>735</v>
      </c>
      <c r="J397" s="10">
        <v>1</v>
      </c>
      <c r="K397" s="10">
        <v>360</v>
      </c>
      <c r="L397" s="118"/>
      <c r="M397" s="10"/>
      <c r="N397" s="10"/>
      <c r="O397" s="113"/>
    </row>
    <row r="398" ht="28.5" spans="1:15">
      <c r="A398" s="35"/>
      <c r="B398" s="35"/>
      <c r="C398" s="10"/>
      <c r="D398" s="10" t="s">
        <v>733</v>
      </c>
      <c r="E398" s="10" t="s">
        <v>738</v>
      </c>
      <c r="F398" s="10" t="s">
        <v>523</v>
      </c>
      <c r="G398" s="10"/>
      <c r="H398" s="10" t="s">
        <v>25</v>
      </c>
      <c r="I398" s="10" t="s">
        <v>735</v>
      </c>
      <c r="J398" s="10">
        <v>40</v>
      </c>
      <c r="K398" s="10">
        <v>360</v>
      </c>
      <c r="L398" s="118"/>
      <c r="M398" s="10"/>
      <c r="N398" s="10"/>
      <c r="O398" s="113"/>
    </row>
    <row r="399" ht="28.5" spans="1:15">
      <c r="A399" s="35">
        <f>COUNTA($A$5:A398)</f>
        <v>253</v>
      </c>
      <c r="B399" s="35" t="s">
        <v>506</v>
      </c>
      <c r="C399" s="10" t="s">
        <v>724</v>
      </c>
      <c r="D399" s="10" t="s">
        <v>725</v>
      </c>
      <c r="E399" s="10" t="s">
        <v>739</v>
      </c>
      <c r="F399" s="10" t="s">
        <v>60</v>
      </c>
      <c r="G399" s="10">
        <v>3</v>
      </c>
      <c r="H399" s="10" t="s">
        <v>38</v>
      </c>
      <c r="I399" s="10" t="s">
        <v>728</v>
      </c>
      <c r="J399" s="10">
        <v>2</v>
      </c>
      <c r="K399" s="10">
        <v>640</v>
      </c>
      <c r="L399" s="118">
        <v>1120</v>
      </c>
      <c r="M399" s="10"/>
      <c r="N399" s="10"/>
      <c r="O399" s="113"/>
    </row>
    <row r="400" ht="28.5" spans="1:15">
      <c r="A400" s="35"/>
      <c r="B400" s="35"/>
      <c r="C400" s="10"/>
      <c r="D400" s="10" t="s">
        <v>725</v>
      </c>
      <c r="E400" s="10" t="s">
        <v>739</v>
      </c>
      <c r="F400" s="10" t="s">
        <v>60</v>
      </c>
      <c r="G400" s="10"/>
      <c r="H400" s="10" t="s">
        <v>727</v>
      </c>
      <c r="I400" s="10" t="s">
        <v>728</v>
      </c>
      <c r="J400" s="10">
        <v>1</v>
      </c>
      <c r="K400" s="10">
        <v>480</v>
      </c>
      <c r="L400" s="118"/>
      <c r="M400" s="10"/>
      <c r="N400" s="10"/>
      <c r="O400" s="113"/>
    </row>
    <row r="401" ht="28.5" spans="1:15">
      <c r="A401" s="35">
        <f>COUNTA($A$5:A400)</f>
        <v>254</v>
      </c>
      <c r="B401" s="35" t="s">
        <v>506</v>
      </c>
      <c r="C401" s="10" t="s">
        <v>724</v>
      </c>
      <c r="D401" s="10" t="s">
        <v>740</v>
      </c>
      <c r="E401" s="10" t="s">
        <v>741</v>
      </c>
      <c r="F401" s="10" t="s">
        <v>23</v>
      </c>
      <c r="G401" s="10">
        <v>3</v>
      </c>
      <c r="H401" s="10" t="s">
        <v>38</v>
      </c>
      <c r="I401" s="10" t="s">
        <v>742</v>
      </c>
      <c r="J401" s="10">
        <v>2.5</v>
      </c>
      <c r="K401" s="10">
        <v>800</v>
      </c>
      <c r="L401" s="118">
        <v>1760</v>
      </c>
      <c r="M401" s="10" t="s">
        <v>743</v>
      </c>
      <c r="N401" s="10"/>
      <c r="O401" s="113"/>
    </row>
    <row r="402" ht="28.5" spans="1:15">
      <c r="A402" s="35"/>
      <c r="B402" s="35"/>
      <c r="C402" s="10"/>
      <c r="D402" s="10" t="s">
        <v>740</v>
      </c>
      <c r="E402" s="10" t="s">
        <v>741</v>
      </c>
      <c r="F402" s="10" t="s">
        <v>23</v>
      </c>
      <c r="G402" s="10"/>
      <c r="H402" s="10" t="s">
        <v>613</v>
      </c>
      <c r="I402" s="10" t="s">
        <v>742</v>
      </c>
      <c r="J402" s="10">
        <v>1.5</v>
      </c>
      <c r="K402" s="10">
        <v>960</v>
      </c>
      <c r="L402" s="118"/>
      <c r="M402" s="10"/>
      <c r="N402" s="10"/>
      <c r="O402" s="113"/>
    </row>
    <row r="403" ht="28.5" spans="1:15">
      <c r="A403" s="35">
        <f>COUNTA($A$5:A402)</f>
        <v>255</v>
      </c>
      <c r="B403" s="35" t="s">
        <v>506</v>
      </c>
      <c r="C403" s="10" t="s">
        <v>724</v>
      </c>
      <c r="D403" s="10" t="s">
        <v>744</v>
      </c>
      <c r="E403" s="10" t="s">
        <v>745</v>
      </c>
      <c r="F403" s="10" t="s">
        <v>545</v>
      </c>
      <c r="G403" s="10">
        <v>4</v>
      </c>
      <c r="H403" s="10" t="s">
        <v>613</v>
      </c>
      <c r="I403" s="10" t="s">
        <v>746</v>
      </c>
      <c r="J403" s="10">
        <v>3.9</v>
      </c>
      <c r="K403" s="10">
        <v>1872</v>
      </c>
      <c r="L403" s="118">
        <v>3204</v>
      </c>
      <c r="M403" s="10" t="s">
        <v>747</v>
      </c>
      <c r="N403" s="10"/>
      <c r="O403" s="113"/>
    </row>
    <row r="404" ht="28.5" spans="1:15">
      <c r="A404" s="35"/>
      <c r="B404" s="35"/>
      <c r="C404" s="10"/>
      <c r="D404" s="10" t="s">
        <v>744</v>
      </c>
      <c r="E404" s="10"/>
      <c r="F404" s="10" t="s">
        <v>545</v>
      </c>
      <c r="G404" s="10"/>
      <c r="H404" s="10" t="s">
        <v>727</v>
      </c>
      <c r="I404" s="10" t="s">
        <v>746</v>
      </c>
      <c r="J404" s="10">
        <v>3.7</v>
      </c>
      <c r="K404" s="10">
        <v>1332</v>
      </c>
      <c r="L404" s="118"/>
      <c r="M404" s="10"/>
      <c r="N404" s="10"/>
      <c r="O404" s="113"/>
    </row>
    <row r="405" ht="28.5" spans="1:15">
      <c r="A405" s="35">
        <f>COUNTA($A$5:A404)</f>
        <v>256</v>
      </c>
      <c r="B405" s="35" t="s">
        <v>506</v>
      </c>
      <c r="C405" s="10" t="s">
        <v>724</v>
      </c>
      <c r="D405" s="10" t="s">
        <v>725</v>
      </c>
      <c r="E405" s="10" t="s">
        <v>748</v>
      </c>
      <c r="F405" s="10" t="s">
        <v>45</v>
      </c>
      <c r="G405" s="10">
        <v>4</v>
      </c>
      <c r="H405" s="10" t="s">
        <v>727</v>
      </c>
      <c r="I405" s="10" t="s">
        <v>728</v>
      </c>
      <c r="J405" s="10">
        <v>2.5</v>
      </c>
      <c r="K405" s="10">
        <v>1200</v>
      </c>
      <c r="L405" s="118">
        <v>1200</v>
      </c>
      <c r="M405" s="10"/>
      <c r="N405" s="10"/>
      <c r="O405" s="113"/>
    </row>
    <row r="406" ht="28.5" spans="1:15">
      <c r="A406" s="35">
        <f>COUNTA($A$5:A405)</f>
        <v>257</v>
      </c>
      <c r="B406" s="35" t="s">
        <v>506</v>
      </c>
      <c r="C406" s="10" t="s">
        <v>724</v>
      </c>
      <c r="D406" s="10" t="s">
        <v>749</v>
      </c>
      <c r="E406" s="10" t="s">
        <v>750</v>
      </c>
      <c r="F406" s="10" t="s">
        <v>60</v>
      </c>
      <c r="G406" s="10">
        <v>2</v>
      </c>
      <c r="H406" s="10" t="s">
        <v>38</v>
      </c>
      <c r="I406" s="10" t="s">
        <v>751</v>
      </c>
      <c r="J406" s="10">
        <v>1</v>
      </c>
      <c r="K406" s="10">
        <v>320</v>
      </c>
      <c r="L406" s="118">
        <v>320</v>
      </c>
      <c r="M406" s="10"/>
      <c r="N406" s="10"/>
      <c r="O406" s="113"/>
    </row>
    <row r="407" ht="28.5" spans="1:15">
      <c r="A407" s="35">
        <f>COUNTA($A$5:A406)</f>
        <v>258</v>
      </c>
      <c r="B407" s="35" t="s">
        <v>506</v>
      </c>
      <c r="C407" s="10" t="s">
        <v>724</v>
      </c>
      <c r="D407" s="10" t="s">
        <v>725</v>
      </c>
      <c r="E407" s="10" t="s">
        <v>752</v>
      </c>
      <c r="F407" s="10" t="s">
        <v>23</v>
      </c>
      <c r="G407" s="10">
        <v>3</v>
      </c>
      <c r="H407" s="10" t="s">
        <v>613</v>
      </c>
      <c r="I407" s="10" t="s">
        <v>728</v>
      </c>
      <c r="J407" s="10">
        <v>2.46</v>
      </c>
      <c r="K407" s="10">
        <v>1574.4</v>
      </c>
      <c r="L407" s="118">
        <v>1574.4</v>
      </c>
      <c r="M407" s="10"/>
      <c r="N407" s="10"/>
      <c r="O407" s="113"/>
    </row>
    <row r="408" ht="28.5" spans="1:15">
      <c r="A408" s="35">
        <f>COUNTA($A$5:A407)</f>
        <v>259</v>
      </c>
      <c r="B408" s="35" t="s">
        <v>506</v>
      </c>
      <c r="C408" s="10" t="s">
        <v>724</v>
      </c>
      <c r="D408" s="10" t="s">
        <v>725</v>
      </c>
      <c r="E408" s="10" t="s">
        <v>753</v>
      </c>
      <c r="F408" s="10" t="s">
        <v>60</v>
      </c>
      <c r="G408" s="10">
        <v>2</v>
      </c>
      <c r="H408" s="10" t="s">
        <v>38</v>
      </c>
      <c r="I408" s="10" t="s">
        <v>728</v>
      </c>
      <c r="J408" s="10">
        <v>1</v>
      </c>
      <c r="K408" s="10">
        <v>320</v>
      </c>
      <c r="L408" s="118">
        <v>320</v>
      </c>
      <c r="M408" s="10"/>
      <c r="N408" s="10"/>
      <c r="O408" s="113"/>
    </row>
    <row r="409" ht="14.25" spans="1:15">
      <c r="A409" s="35">
        <f>COUNTA($A$5:A408)</f>
        <v>260</v>
      </c>
      <c r="B409" s="35" t="s">
        <v>506</v>
      </c>
      <c r="C409" s="35" t="s">
        <v>754</v>
      </c>
      <c r="D409" s="35" t="s">
        <v>755</v>
      </c>
      <c r="E409" s="35" t="s">
        <v>756</v>
      </c>
      <c r="F409" s="35" t="s">
        <v>23</v>
      </c>
      <c r="G409" s="35">
        <v>3</v>
      </c>
      <c r="H409" s="35" t="s">
        <v>285</v>
      </c>
      <c r="I409" s="35" t="s">
        <v>755</v>
      </c>
      <c r="J409" s="35">
        <v>2.17</v>
      </c>
      <c r="K409" s="10">
        <v>694.4</v>
      </c>
      <c r="L409" s="112">
        <v>3796.8</v>
      </c>
      <c r="M409" s="35" t="s">
        <v>757</v>
      </c>
      <c r="N409" s="35"/>
      <c r="O409" s="113"/>
    </row>
    <row r="410" ht="14.25" spans="1:15">
      <c r="A410" s="35"/>
      <c r="B410" s="35"/>
      <c r="C410" s="35"/>
      <c r="D410" s="35" t="s">
        <v>755</v>
      </c>
      <c r="E410" s="35"/>
      <c r="F410" s="35" t="s">
        <v>23</v>
      </c>
      <c r="G410" s="35">
        <v>3</v>
      </c>
      <c r="H410" s="35" t="s">
        <v>38</v>
      </c>
      <c r="I410" s="35" t="s">
        <v>755</v>
      </c>
      <c r="J410" s="35">
        <v>2</v>
      </c>
      <c r="K410" s="10">
        <v>640</v>
      </c>
      <c r="L410" s="112"/>
      <c r="M410" s="35"/>
      <c r="N410" s="35"/>
      <c r="O410" s="113"/>
    </row>
    <row r="411" ht="42.75" spans="1:15">
      <c r="A411" s="35"/>
      <c r="B411" s="35"/>
      <c r="C411" s="35"/>
      <c r="D411" s="35" t="s">
        <v>755</v>
      </c>
      <c r="E411" s="35"/>
      <c r="F411" s="35" t="s">
        <v>23</v>
      </c>
      <c r="G411" s="35">
        <v>3</v>
      </c>
      <c r="H411" s="35" t="s">
        <v>31</v>
      </c>
      <c r="I411" s="35" t="s">
        <v>755</v>
      </c>
      <c r="J411" s="35">
        <v>2.07</v>
      </c>
      <c r="K411" s="10">
        <v>1324.8</v>
      </c>
      <c r="L411" s="112"/>
      <c r="M411" s="35"/>
      <c r="N411" s="35"/>
      <c r="O411" s="113"/>
    </row>
    <row r="412" ht="28.5" spans="1:15">
      <c r="A412" s="35"/>
      <c r="B412" s="35"/>
      <c r="C412" s="35"/>
      <c r="D412" s="35" t="s">
        <v>755</v>
      </c>
      <c r="E412" s="35"/>
      <c r="F412" s="35" t="s">
        <v>23</v>
      </c>
      <c r="G412" s="35">
        <v>3</v>
      </c>
      <c r="H412" s="35" t="s">
        <v>516</v>
      </c>
      <c r="I412" s="35" t="s">
        <v>755</v>
      </c>
      <c r="J412" s="35">
        <v>2.37</v>
      </c>
      <c r="K412" s="10">
        <v>1137.6</v>
      </c>
      <c r="L412" s="112"/>
      <c r="M412" s="35"/>
      <c r="N412" s="35"/>
      <c r="O412" s="113"/>
    </row>
    <row r="413" ht="28.5" spans="1:15">
      <c r="A413" s="35">
        <f>COUNTA($A$5:A412)</f>
        <v>261</v>
      </c>
      <c r="B413" s="35" t="s">
        <v>506</v>
      </c>
      <c r="C413" s="35" t="s">
        <v>754</v>
      </c>
      <c r="D413" s="35" t="s">
        <v>755</v>
      </c>
      <c r="E413" s="35" t="s">
        <v>758</v>
      </c>
      <c r="F413" s="35" t="s">
        <v>40</v>
      </c>
      <c r="G413" s="35">
        <v>3</v>
      </c>
      <c r="H413" s="35" t="s">
        <v>38</v>
      </c>
      <c r="I413" s="35" t="s">
        <v>755</v>
      </c>
      <c r="J413" s="35">
        <v>2.3</v>
      </c>
      <c r="K413" s="10">
        <v>736</v>
      </c>
      <c r="L413" s="112">
        <v>736</v>
      </c>
      <c r="M413" s="35"/>
      <c r="N413" s="35"/>
      <c r="O413" s="113"/>
    </row>
    <row r="414" ht="42.75" spans="1:15">
      <c r="A414" s="35">
        <f>COUNTA($A$5:A413)</f>
        <v>262</v>
      </c>
      <c r="B414" s="35" t="s">
        <v>506</v>
      </c>
      <c r="C414" s="35" t="s">
        <v>754</v>
      </c>
      <c r="D414" s="35" t="s">
        <v>759</v>
      </c>
      <c r="E414" s="35" t="s">
        <v>760</v>
      </c>
      <c r="F414" s="35" t="s">
        <v>60</v>
      </c>
      <c r="G414" s="35">
        <v>3</v>
      </c>
      <c r="H414" s="35" t="s">
        <v>237</v>
      </c>
      <c r="I414" s="35" t="s">
        <v>759</v>
      </c>
      <c r="J414" s="35">
        <v>15</v>
      </c>
      <c r="K414" s="10">
        <v>3000</v>
      </c>
      <c r="L414" s="112">
        <v>3000</v>
      </c>
      <c r="M414" s="35" t="s">
        <v>761</v>
      </c>
      <c r="N414" s="35"/>
      <c r="O414" s="113"/>
    </row>
    <row r="415" ht="28.5" spans="1:15">
      <c r="A415" s="35">
        <f>COUNTA($A$5:A414)</f>
        <v>263</v>
      </c>
      <c r="B415" s="35" t="s">
        <v>506</v>
      </c>
      <c r="C415" s="35" t="s">
        <v>754</v>
      </c>
      <c r="D415" s="35" t="s">
        <v>755</v>
      </c>
      <c r="E415" s="35" t="s">
        <v>762</v>
      </c>
      <c r="F415" s="35" t="s">
        <v>60</v>
      </c>
      <c r="G415" s="35">
        <v>1</v>
      </c>
      <c r="H415" s="35" t="s">
        <v>763</v>
      </c>
      <c r="I415" s="35" t="s">
        <v>755</v>
      </c>
      <c r="J415" s="35">
        <v>20</v>
      </c>
      <c r="K415" s="10">
        <v>320</v>
      </c>
      <c r="L415" s="112">
        <v>320</v>
      </c>
      <c r="M415" s="35"/>
      <c r="N415" s="35"/>
      <c r="O415" s="113"/>
    </row>
    <row r="416" ht="42.75" spans="1:15">
      <c r="A416" s="35">
        <f>COUNTA($A$5:A415)</f>
        <v>264</v>
      </c>
      <c r="B416" s="35" t="s">
        <v>506</v>
      </c>
      <c r="C416" s="35" t="s">
        <v>754</v>
      </c>
      <c r="D416" s="35" t="s">
        <v>759</v>
      </c>
      <c r="E416" s="35" t="s">
        <v>764</v>
      </c>
      <c r="F416" s="35" t="s">
        <v>114</v>
      </c>
      <c r="G416" s="35">
        <v>3</v>
      </c>
      <c r="H416" s="35" t="s">
        <v>31</v>
      </c>
      <c r="I416" s="35" t="s">
        <v>759</v>
      </c>
      <c r="J416" s="35">
        <v>2</v>
      </c>
      <c r="K416" s="10">
        <v>1600</v>
      </c>
      <c r="L416" s="112">
        <v>1600</v>
      </c>
      <c r="M416" s="35"/>
      <c r="N416" s="35"/>
      <c r="O416" s="113"/>
    </row>
    <row r="417" ht="28.5" spans="1:15">
      <c r="A417" s="35">
        <f>COUNTA($A$5:A416)</f>
        <v>265</v>
      </c>
      <c r="B417" s="35" t="s">
        <v>506</v>
      </c>
      <c r="C417" s="35" t="s">
        <v>754</v>
      </c>
      <c r="D417" s="35" t="s">
        <v>759</v>
      </c>
      <c r="E417" s="35" t="s">
        <v>765</v>
      </c>
      <c r="F417" s="35" t="s">
        <v>40</v>
      </c>
      <c r="G417" s="35">
        <v>3</v>
      </c>
      <c r="H417" s="35" t="s">
        <v>516</v>
      </c>
      <c r="I417" s="35" t="s">
        <v>759</v>
      </c>
      <c r="J417" s="35">
        <v>0.5</v>
      </c>
      <c r="K417" s="10">
        <v>240</v>
      </c>
      <c r="L417" s="112">
        <v>1072</v>
      </c>
      <c r="M417" s="35"/>
      <c r="N417" s="35"/>
      <c r="O417" s="113"/>
    </row>
    <row r="418" ht="42.75" spans="1:15">
      <c r="A418" s="35"/>
      <c r="B418" s="35"/>
      <c r="C418" s="35"/>
      <c r="D418" s="35" t="s">
        <v>759</v>
      </c>
      <c r="E418" s="35" t="s">
        <v>765</v>
      </c>
      <c r="F418" s="35" t="s">
        <v>40</v>
      </c>
      <c r="G418" s="35">
        <v>3</v>
      </c>
      <c r="H418" s="35" t="s">
        <v>31</v>
      </c>
      <c r="I418" s="35" t="s">
        <v>759</v>
      </c>
      <c r="J418" s="35">
        <v>1.3</v>
      </c>
      <c r="K418" s="10">
        <v>832</v>
      </c>
      <c r="L418" s="112"/>
      <c r="M418" s="35"/>
      <c r="N418" s="35"/>
      <c r="O418" s="113"/>
    </row>
    <row r="419" ht="28.5" spans="1:15">
      <c r="A419" s="35">
        <f>COUNTA($A$5:A418)</f>
        <v>266</v>
      </c>
      <c r="B419" s="35" t="s">
        <v>506</v>
      </c>
      <c r="C419" s="35" t="s">
        <v>754</v>
      </c>
      <c r="D419" s="35" t="s">
        <v>766</v>
      </c>
      <c r="E419" s="35" t="s">
        <v>767</v>
      </c>
      <c r="F419" s="35" t="s">
        <v>112</v>
      </c>
      <c r="G419" s="35">
        <v>1</v>
      </c>
      <c r="H419" s="35" t="s">
        <v>516</v>
      </c>
      <c r="I419" s="35" t="s">
        <v>766</v>
      </c>
      <c r="J419" s="35">
        <v>1.1</v>
      </c>
      <c r="K419" s="10">
        <v>528</v>
      </c>
      <c r="L419" s="112">
        <v>2025.6</v>
      </c>
      <c r="M419" s="35" t="s">
        <v>768</v>
      </c>
      <c r="N419" s="35"/>
      <c r="O419" s="113"/>
    </row>
    <row r="420" ht="42.75" spans="1:15">
      <c r="A420" s="35"/>
      <c r="B420" s="35"/>
      <c r="C420" s="35"/>
      <c r="D420" s="35" t="s">
        <v>766</v>
      </c>
      <c r="E420" s="35" t="s">
        <v>767</v>
      </c>
      <c r="F420" s="35" t="s">
        <v>112</v>
      </c>
      <c r="G420" s="35">
        <v>1</v>
      </c>
      <c r="H420" s="35" t="s">
        <v>31</v>
      </c>
      <c r="I420" s="35" t="s">
        <v>766</v>
      </c>
      <c r="J420" s="35">
        <v>2.34</v>
      </c>
      <c r="K420" s="10">
        <v>1497.6</v>
      </c>
      <c r="L420" s="112"/>
      <c r="M420" s="35"/>
      <c r="N420" s="35"/>
      <c r="O420" s="113"/>
    </row>
    <row r="421" ht="28.5" spans="1:15">
      <c r="A421" s="35">
        <f>COUNTA($A$5:A420)</f>
        <v>267</v>
      </c>
      <c r="B421" s="35" t="s">
        <v>506</v>
      </c>
      <c r="C421" s="35" t="s">
        <v>754</v>
      </c>
      <c r="D421" s="35" t="s">
        <v>766</v>
      </c>
      <c r="E421" s="35" t="s">
        <v>769</v>
      </c>
      <c r="F421" s="35" t="s">
        <v>545</v>
      </c>
      <c r="G421" s="35">
        <v>3</v>
      </c>
      <c r="H421" s="35" t="s">
        <v>516</v>
      </c>
      <c r="I421" s="35" t="s">
        <v>766</v>
      </c>
      <c r="J421" s="35">
        <v>2.3</v>
      </c>
      <c r="K421" s="10">
        <v>828</v>
      </c>
      <c r="L421" s="112">
        <v>828</v>
      </c>
      <c r="M421" s="35"/>
      <c r="N421" s="35"/>
      <c r="O421" s="113"/>
    </row>
    <row r="422" ht="14.25" spans="1:15">
      <c r="A422" s="35">
        <f>COUNTA($A$5:A421)</f>
        <v>268</v>
      </c>
      <c r="B422" s="35" t="s">
        <v>506</v>
      </c>
      <c r="C422" s="35" t="s">
        <v>754</v>
      </c>
      <c r="D422" s="35" t="s">
        <v>759</v>
      </c>
      <c r="E422" s="35" t="s">
        <v>770</v>
      </c>
      <c r="F422" s="35" t="s">
        <v>45</v>
      </c>
      <c r="G422" s="35">
        <v>4</v>
      </c>
      <c r="H422" s="35" t="s">
        <v>25</v>
      </c>
      <c r="I422" s="35" t="s">
        <v>759</v>
      </c>
      <c r="J422" s="35">
        <v>30</v>
      </c>
      <c r="K422" s="10">
        <v>360</v>
      </c>
      <c r="L422" s="112">
        <v>1736</v>
      </c>
      <c r="M422" s="35"/>
      <c r="N422" s="35"/>
      <c r="O422" s="113"/>
    </row>
    <row r="423" ht="28.5" spans="1:15">
      <c r="A423" s="35"/>
      <c r="B423" s="35"/>
      <c r="C423" s="35"/>
      <c r="D423" s="35" t="s">
        <v>759</v>
      </c>
      <c r="E423" s="35" t="s">
        <v>770</v>
      </c>
      <c r="F423" s="35" t="s">
        <v>45</v>
      </c>
      <c r="G423" s="35">
        <v>4</v>
      </c>
      <c r="H423" s="35" t="s">
        <v>613</v>
      </c>
      <c r="I423" s="35" t="s">
        <v>759</v>
      </c>
      <c r="J423" s="35">
        <v>1.5</v>
      </c>
      <c r="K423" s="10">
        <v>960</v>
      </c>
      <c r="L423" s="112"/>
      <c r="M423" s="35"/>
      <c r="N423" s="35"/>
      <c r="O423" s="113"/>
    </row>
    <row r="424" ht="14.25" spans="1:15">
      <c r="A424" s="35"/>
      <c r="B424" s="35"/>
      <c r="C424" s="35"/>
      <c r="D424" s="35" t="s">
        <v>759</v>
      </c>
      <c r="E424" s="35" t="s">
        <v>770</v>
      </c>
      <c r="F424" s="35" t="s">
        <v>45</v>
      </c>
      <c r="G424" s="35">
        <v>4</v>
      </c>
      <c r="H424" s="35" t="s">
        <v>38</v>
      </c>
      <c r="I424" s="35" t="s">
        <v>759</v>
      </c>
      <c r="J424" s="35">
        <v>1.3</v>
      </c>
      <c r="K424" s="10">
        <v>416</v>
      </c>
      <c r="L424" s="112"/>
      <c r="M424" s="35"/>
      <c r="N424" s="35"/>
      <c r="O424" s="113"/>
    </row>
    <row r="425" ht="42.75" spans="1:15">
      <c r="A425" s="35">
        <f>COUNTA($A$5:A424)</f>
        <v>269</v>
      </c>
      <c r="B425" s="35" t="s">
        <v>506</v>
      </c>
      <c r="C425" s="35" t="s">
        <v>754</v>
      </c>
      <c r="D425" s="35" t="s">
        <v>771</v>
      </c>
      <c r="E425" s="35" t="s">
        <v>772</v>
      </c>
      <c r="F425" s="35" t="s">
        <v>45</v>
      </c>
      <c r="G425" s="35">
        <v>2</v>
      </c>
      <c r="H425" s="35" t="s">
        <v>31</v>
      </c>
      <c r="I425" s="35" t="s">
        <v>759</v>
      </c>
      <c r="J425" s="35">
        <v>1</v>
      </c>
      <c r="K425" s="10">
        <v>640</v>
      </c>
      <c r="L425" s="112">
        <v>640</v>
      </c>
      <c r="M425" s="35" t="s">
        <v>773</v>
      </c>
      <c r="N425" s="35"/>
      <c r="O425" s="113"/>
    </row>
    <row r="426" ht="14.25" spans="1:15">
      <c r="A426" s="35">
        <f>COUNTA($A$5:A425)</f>
        <v>270</v>
      </c>
      <c r="B426" s="35" t="s">
        <v>506</v>
      </c>
      <c r="C426" s="35" t="s">
        <v>754</v>
      </c>
      <c r="D426" s="35" t="s">
        <v>759</v>
      </c>
      <c r="E426" s="35" t="s">
        <v>774</v>
      </c>
      <c r="F426" s="35" t="s">
        <v>523</v>
      </c>
      <c r="G426" s="35">
        <v>5</v>
      </c>
      <c r="H426" s="35" t="s">
        <v>38</v>
      </c>
      <c r="I426" s="35" t="s">
        <v>759</v>
      </c>
      <c r="J426" s="35">
        <v>1.5</v>
      </c>
      <c r="K426" s="10">
        <v>360</v>
      </c>
      <c r="L426" s="112">
        <v>1464</v>
      </c>
      <c r="M426" s="35" t="s">
        <v>775</v>
      </c>
      <c r="N426" s="35"/>
      <c r="O426" s="113"/>
    </row>
    <row r="427" ht="42.75" spans="1:15">
      <c r="A427" s="35"/>
      <c r="B427" s="35"/>
      <c r="C427" s="35"/>
      <c r="D427" s="35" t="s">
        <v>759</v>
      </c>
      <c r="E427" s="35" t="s">
        <v>774</v>
      </c>
      <c r="F427" s="35" t="s">
        <v>523</v>
      </c>
      <c r="G427" s="35">
        <v>5</v>
      </c>
      <c r="H427" s="35" t="s">
        <v>31</v>
      </c>
      <c r="I427" s="35" t="s">
        <v>759</v>
      </c>
      <c r="J427" s="35">
        <v>2.3</v>
      </c>
      <c r="K427" s="10">
        <v>1104</v>
      </c>
      <c r="L427" s="112"/>
      <c r="M427" s="35"/>
      <c r="N427" s="35"/>
      <c r="O427" s="113"/>
    </row>
    <row r="428" ht="42.75" spans="1:15">
      <c r="A428" s="35">
        <f>COUNTA($A$5:A427)</f>
        <v>271</v>
      </c>
      <c r="B428" s="35" t="s">
        <v>506</v>
      </c>
      <c r="C428" s="35" t="s">
        <v>754</v>
      </c>
      <c r="D428" s="35" t="s">
        <v>771</v>
      </c>
      <c r="E428" s="35" t="s">
        <v>776</v>
      </c>
      <c r="F428" s="35" t="s">
        <v>23</v>
      </c>
      <c r="G428" s="35">
        <v>1</v>
      </c>
      <c r="H428" s="35" t="s">
        <v>31</v>
      </c>
      <c r="I428" s="35" t="s">
        <v>766</v>
      </c>
      <c r="J428" s="35">
        <v>1.5</v>
      </c>
      <c r="K428" s="10">
        <v>960</v>
      </c>
      <c r="L428" s="112">
        <v>960</v>
      </c>
      <c r="M428" s="35" t="s">
        <v>777</v>
      </c>
      <c r="N428" s="35"/>
      <c r="O428" s="113"/>
    </row>
    <row r="429" ht="14.25" spans="1:15">
      <c r="A429" s="35">
        <f>COUNTA($A$5:A428)</f>
        <v>272</v>
      </c>
      <c r="B429" s="35" t="s">
        <v>506</v>
      </c>
      <c r="C429" s="35" t="s">
        <v>754</v>
      </c>
      <c r="D429" s="35" t="s">
        <v>755</v>
      </c>
      <c r="E429" s="35" t="s">
        <v>778</v>
      </c>
      <c r="F429" s="35" t="s">
        <v>40</v>
      </c>
      <c r="G429" s="35">
        <v>3</v>
      </c>
      <c r="H429" s="35" t="s">
        <v>38</v>
      </c>
      <c r="I429" s="35" t="s">
        <v>755</v>
      </c>
      <c r="J429" s="35">
        <v>3</v>
      </c>
      <c r="K429" s="10">
        <v>960</v>
      </c>
      <c r="L429" s="112">
        <v>2640</v>
      </c>
      <c r="M429" s="35" t="s">
        <v>779</v>
      </c>
      <c r="N429" s="35"/>
      <c r="O429" s="113"/>
    </row>
    <row r="430" ht="42.75" spans="1:15">
      <c r="A430" s="35"/>
      <c r="B430" s="35"/>
      <c r="C430" s="35"/>
      <c r="D430" s="35" t="s">
        <v>755</v>
      </c>
      <c r="E430" s="35" t="s">
        <v>778</v>
      </c>
      <c r="F430" s="35" t="s">
        <v>40</v>
      </c>
      <c r="G430" s="35">
        <v>3</v>
      </c>
      <c r="H430" s="35" t="s">
        <v>31</v>
      </c>
      <c r="I430" s="35" t="s">
        <v>755</v>
      </c>
      <c r="J430" s="35">
        <v>2</v>
      </c>
      <c r="K430" s="10">
        <v>1280</v>
      </c>
      <c r="L430" s="112"/>
      <c r="M430" s="35"/>
      <c r="N430" s="35"/>
      <c r="O430" s="113"/>
    </row>
    <row r="431" ht="28.5" spans="1:15">
      <c r="A431" s="35"/>
      <c r="B431" s="35"/>
      <c r="C431" s="35"/>
      <c r="D431" s="35" t="s">
        <v>755</v>
      </c>
      <c r="E431" s="35" t="s">
        <v>778</v>
      </c>
      <c r="F431" s="35" t="s">
        <v>40</v>
      </c>
      <c r="G431" s="35">
        <v>3</v>
      </c>
      <c r="H431" s="35" t="s">
        <v>780</v>
      </c>
      <c r="I431" s="35" t="s">
        <v>755</v>
      </c>
      <c r="J431" s="35">
        <v>1</v>
      </c>
      <c r="K431" s="10">
        <v>400</v>
      </c>
      <c r="L431" s="112"/>
      <c r="M431" s="35"/>
      <c r="N431" s="35"/>
      <c r="O431" s="113"/>
    </row>
    <row r="432" ht="14.25" spans="1:15">
      <c r="A432" s="35">
        <f>COUNTA($A$5:A431)</f>
        <v>273</v>
      </c>
      <c r="B432" s="35" t="s">
        <v>506</v>
      </c>
      <c r="C432" s="35" t="s">
        <v>754</v>
      </c>
      <c r="D432" s="35" t="s">
        <v>755</v>
      </c>
      <c r="E432" s="35" t="s">
        <v>781</v>
      </c>
      <c r="F432" s="35" t="s">
        <v>545</v>
      </c>
      <c r="G432" s="35">
        <v>4</v>
      </c>
      <c r="H432" s="35" t="s">
        <v>38</v>
      </c>
      <c r="I432" s="35" t="s">
        <v>755</v>
      </c>
      <c r="J432" s="35">
        <v>3</v>
      </c>
      <c r="K432" s="10">
        <v>720</v>
      </c>
      <c r="L432" s="112">
        <v>2160</v>
      </c>
      <c r="M432" s="35"/>
      <c r="N432" s="35"/>
      <c r="O432" s="113"/>
    </row>
    <row r="433" ht="42.75" spans="1:15">
      <c r="A433" s="35"/>
      <c r="B433" s="35"/>
      <c r="C433" s="35"/>
      <c r="D433" s="35" t="s">
        <v>755</v>
      </c>
      <c r="E433" s="35" t="s">
        <v>781</v>
      </c>
      <c r="F433" s="35" t="s">
        <v>545</v>
      </c>
      <c r="G433" s="35">
        <v>4</v>
      </c>
      <c r="H433" s="35" t="s">
        <v>31</v>
      </c>
      <c r="I433" s="35" t="s">
        <v>755</v>
      </c>
      <c r="J433" s="35">
        <v>3</v>
      </c>
      <c r="K433" s="10">
        <v>1440</v>
      </c>
      <c r="L433" s="112"/>
      <c r="M433" s="35"/>
      <c r="N433" s="35"/>
      <c r="O433" s="113"/>
    </row>
    <row r="434" ht="42.75" spans="1:15">
      <c r="A434" s="35">
        <f>COUNTA($A$5:A433)</f>
        <v>274</v>
      </c>
      <c r="B434" s="35" t="s">
        <v>506</v>
      </c>
      <c r="C434" s="35" t="s">
        <v>754</v>
      </c>
      <c r="D434" s="35" t="s">
        <v>759</v>
      </c>
      <c r="E434" s="35" t="s">
        <v>782</v>
      </c>
      <c r="F434" s="35" t="s">
        <v>45</v>
      </c>
      <c r="G434" s="35">
        <v>3</v>
      </c>
      <c r="H434" s="35" t="s">
        <v>31</v>
      </c>
      <c r="I434" s="35" t="s">
        <v>759</v>
      </c>
      <c r="J434" s="35">
        <v>3</v>
      </c>
      <c r="K434" s="10">
        <v>1920</v>
      </c>
      <c r="L434" s="112">
        <v>1920</v>
      </c>
      <c r="M434" s="35" t="s">
        <v>783</v>
      </c>
      <c r="N434" s="35"/>
      <c r="O434" s="113"/>
    </row>
    <row r="435" ht="14.25" spans="1:15">
      <c r="A435" s="35">
        <f>COUNTA($A$5:A434)</f>
        <v>275</v>
      </c>
      <c r="B435" s="35" t="s">
        <v>506</v>
      </c>
      <c r="C435" s="35" t="s">
        <v>754</v>
      </c>
      <c r="D435" s="35" t="s">
        <v>759</v>
      </c>
      <c r="E435" s="35" t="s">
        <v>784</v>
      </c>
      <c r="F435" s="35" t="s">
        <v>545</v>
      </c>
      <c r="G435" s="35">
        <v>4</v>
      </c>
      <c r="H435" s="35" t="s">
        <v>38</v>
      </c>
      <c r="I435" s="35" t="s">
        <v>759</v>
      </c>
      <c r="J435" s="35">
        <v>3.4</v>
      </c>
      <c r="K435" s="10">
        <v>816</v>
      </c>
      <c r="L435" s="112">
        <v>2481</v>
      </c>
      <c r="M435" s="35"/>
      <c r="N435" s="35"/>
      <c r="O435" s="113"/>
    </row>
    <row r="436" ht="42.75" spans="1:15">
      <c r="A436" s="35"/>
      <c r="B436" s="35"/>
      <c r="C436" s="35"/>
      <c r="D436" s="35" t="s">
        <v>759</v>
      </c>
      <c r="E436" s="35" t="s">
        <v>784</v>
      </c>
      <c r="F436" s="35" t="s">
        <v>545</v>
      </c>
      <c r="G436" s="35">
        <v>4</v>
      </c>
      <c r="H436" s="35" t="s">
        <v>31</v>
      </c>
      <c r="I436" s="35" t="s">
        <v>759</v>
      </c>
      <c r="J436" s="35">
        <v>3</v>
      </c>
      <c r="K436" s="10">
        <v>1440</v>
      </c>
      <c r="L436" s="112"/>
      <c r="M436" s="35"/>
      <c r="N436" s="35"/>
      <c r="O436" s="113"/>
    </row>
    <row r="437" ht="14.25" spans="1:15">
      <c r="A437" s="35"/>
      <c r="B437" s="35"/>
      <c r="C437" s="35"/>
      <c r="D437" s="35" t="s">
        <v>759</v>
      </c>
      <c r="E437" s="35" t="s">
        <v>784</v>
      </c>
      <c r="F437" s="35" t="s">
        <v>545</v>
      </c>
      <c r="G437" s="35">
        <v>4</v>
      </c>
      <c r="H437" s="35" t="s">
        <v>25</v>
      </c>
      <c r="I437" s="35" t="s">
        <v>759</v>
      </c>
      <c r="J437" s="35">
        <v>25</v>
      </c>
      <c r="K437" s="10">
        <v>225</v>
      </c>
      <c r="L437" s="112"/>
      <c r="M437" s="35"/>
      <c r="N437" s="35"/>
      <c r="O437" s="113"/>
    </row>
    <row r="438" ht="28.5" spans="1:15">
      <c r="A438" s="35">
        <f>COUNTA($A$5:A437)</f>
        <v>276</v>
      </c>
      <c r="B438" s="35" t="s">
        <v>506</v>
      </c>
      <c r="C438" s="35" t="s">
        <v>754</v>
      </c>
      <c r="D438" s="35" t="s">
        <v>766</v>
      </c>
      <c r="E438" s="35" t="s">
        <v>785</v>
      </c>
      <c r="F438" s="35" t="s">
        <v>523</v>
      </c>
      <c r="G438" s="35">
        <v>2</v>
      </c>
      <c r="H438" s="35" t="s">
        <v>516</v>
      </c>
      <c r="I438" s="35" t="s">
        <v>766</v>
      </c>
      <c r="J438" s="35">
        <v>1.4</v>
      </c>
      <c r="K438" s="10">
        <v>504</v>
      </c>
      <c r="L438" s="112">
        <v>828</v>
      </c>
      <c r="M438" s="35" t="s">
        <v>786</v>
      </c>
      <c r="N438" s="35"/>
      <c r="O438" s="113"/>
    </row>
    <row r="439" ht="14.25" spans="1:15">
      <c r="A439" s="35"/>
      <c r="B439" s="35"/>
      <c r="C439" s="35"/>
      <c r="D439" s="35" t="s">
        <v>766</v>
      </c>
      <c r="E439" s="35" t="s">
        <v>785</v>
      </c>
      <c r="F439" s="35" t="s">
        <v>523</v>
      </c>
      <c r="G439" s="35">
        <v>2</v>
      </c>
      <c r="H439" s="35" t="s">
        <v>25</v>
      </c>
      <c r="I439" s="35" t="s">
        <v>766</v>
      </c>
      <c r="J439" s="35">
        <v>36</v>
      </c>
      <c r="K439" s="10">
        <v>324</v>
      </c>
      <c r="L439" s="112"/>
      <c r="M439" s="35"/>
      <c r="N439" s="35"/>
      <c r="O439" s="113"/>
    </row>
    <row r="440" ht="42.75" spans="1:15">
      <c r="A440" s="35">
        <f>COUNTA($A$5:A439)</f>
        <v>277</v>
      </c>
      <c r="B440" s="35" t="s">
        <v>506</v>
      </c>
      <c r="C440" s="35" t="s">
        <v>754</v>
      </c>
      <c r="D440" s="35" t="s">
        <v>787</v>
      </c>
      <c r="E440" s="35" t="s">
        <v>788</v>
      </c>
      <c r="F440" s="35" t="s">
        <v>45</v>
      </c>
      <c r="G440" s="35">
        <v>1</v>
      </c>
      <c r="H440" s="35" t="s">
        <v>31</v>
      </c>
      <c r="I440" s="35" t="s">
        <v>787</v>
      </c>
      <c r="J440" s="35">
        <v>1</v>
      </c>
      <c r="K440" s="10">
        <v>640</v>
      </c>
      <c r="L440" s="112">
        <v>640</v>
      </c>
      <c r="M440" s="35" t="s">
        <v>789</v>
      </c>
      <c r="N440" s="35"/>
      <c r="O440" s="113"/>
    </row>
    <row r="441" ht="14.25" spans="1:15">
      <c r="A441" s="35">
        <f>COUNTA($A$5:A440)</f>
        <v>278</v>
      </c>
      <c r="B441" s="35" t="s">
        <v>506</v>
      </c>
      <c r="C441" s="35" t="s">
        <v>754</v>
      </c>
      <c r="D441" s="35" t="s">
        <v>787</v>
      </c>
      <c r="E441" s="35" t="s">
        <v>790</v>
      </c>
      <c r="F441" s="35" t="s">
        <v>23</v>
      </c>
      <c r="G441" s="35">
        <v>3</v>
      </c>
      <c r="H441" s="35" t="s">
        <v>38</v>
      </c>
      <c r="I441" s="35" t="s">
        <v>787</v>
      </c>
      <c r="J441" s="35">
        <v>2.9</v>
      </c>
      <c r="K441" s="10">
        <v>928</v>
      </c>
      <c r="L441" s="112">
        <v>1568</v>
      </c>
      <c r="M441" s="35" t="s">
        <v>791</v>
      </c>
      <c r="N441" s="35"/>
      <c r="O441" s="113"/>
    </row>
    <row r="442" ht="42.75" spans="1:15">
      <c r="A442" s="35"/>
      <c r="B442" s="35"/>
      <c r="C442" s="35"/>
      <c r="D442" s="35" t="s">
        <v>787</v>
      </c>
      <c r="E442" s="35" t="s">
        <v>790</v>
      </c>
      <c r="F442" s="35" t="s">
        <v>23</v>
      </c>
      <c r="G442" s="35">
        <v>3</v>
      </c>
      <c r="H442" s="35" t="s">
        <v>31</v>
      </c>
      <c r="I442" s="35" t="s">
        <v>787</v>
      </c>
      <c r="J442" s="35">
        <v>1</v>
      </c>
      <c r="K442" s="10">
        <v>640</v>
      </c>
      <c r="L442" s="112"/>
      <c r="M442" s="35"/>
      <c r="N442" s="35"/>
      <c r="O442" s="113"/>
    </row>
    <row r="443" ht="42.75" spans="1:15">
      <c r="A443" s="35">
        <f>COUNTA($A$5:A442)</f>
        <v>279</v>
      </c>
      <c r="B443" s="35" t="s">
        <v>506</v>
      </c>
      <c r="C443" s="35" t="s">
        <v>754</v>
      </c>
      <c r="D443" s="35" t="s">
        <v>792</v>
      </c>
      <c r="E443" s="35" t="s">
        <v>793</v>
      </c>
      <c r="F443" s="35" t="s">
        <v>45</v>
      </c>
      <c r="G443" s="35">
        <v>4</v>
      </c>
      <c r="H443" s="35" t="s">
        <v>794</v>
      </c>
      <c r="I443" s="35" t="s">
        <v>792</v>
      </c>
      <c r="J443" s="35">
        <v>1</v>
      </c>
      <c r="K443" s="10">
        <v>2000</v>
      </c>
      <c r="L443" s="112">
        <v>2000</v>
      </c>
      <c r="M443" s="35" t="s">
        <v>795</v>
      </c>
      <c r="N443" s="35"/>
      <c r="O443" s="113"/>
    </row>
    <row r="444" ht="14.25" spans="1:15">
      <c r="A444" s="35">
        <f>COUNTA($A$5:A443)</f>
        <v>280</v>
      </c>
      <c r="B444" s="35" t="s">
        <v>506</v>
      </c>
      <c r="C444" s="35" t="s">
        <v>754</v>
      </c>
      <c r="D444" s="35" t="s">
        <v>755</v>
      </c>
      <c r="E444" s="35" t="s">
        <v>796</v>
      </c>
      <c r="F444" s="35" t="s">
        <v>545</v>
      </c>
      <c r="G444" s="35">
        <v>2</v>
      </c>
      <c r="H444" s="35" t="s">
        <v>38</v>
      </c>
      <c r="I444" s="35" t="s">
        <v>755</v>
      </c>
      <c r="J444" s="35">
        <v>0.8</v>
      </c>
      <c r="K444" s="10">
        <v>192</v>
      </c>
      <c r="L444" s="112">
        <v>1452</v>
      </c>
      <c r="M444" s="35" t="s">
        <v>797</v>
      </c>
      <c r="N444" s="35"/>
      <c r="O444" s="113"/>
    </row>
    <row r="445" ht="14.25" spans="1:15">
      <c r="A445" s="35"/>
      <c r="B445" s="35"/>
      <c r="C445" s="35"/>
      <c r="D445" s="35" t="s">
        <v>755</v>
      </c>
      <c r="E445" s="35"/>
      <c r="F445" s="35" t="s">
        <v>545</v>
      </c>
      <c r="G445" s="35">
        <v>2</v>
      </c>
      <c r="H445" s="35" t="s">
        <v>100</v>
      </c>
      <c r="I445" s="35" t="s">
        <v>755</v>
      </c>
      <c r="J445" s="35">
        <v>2.5</v>
      </c>
      <c r="K445" s="10">
        <v>900</v>
      </c>
      <c r="L445" s="112"/>
      <c r="M445" s="35"/>
      <c r="N445" s="35"/>
      <c r="O445" s="113"/>
    </row>
    <row r="446" ht="28.5" spans="1:15">
      <c r="A446" s="35"/>
      <c r="B446" s="35"/>
      <c r="C446" s="35"/>
      <c r="D446" s="35" t="s">
        <v>755</v>
      </c>
      <c r="E446" s="35"/>
      <c r="F446" s="35" t="s">
        <v>545</v>
      </c>
      <c r="G446" s="35">
        <v>2</v>
      </c>
      <c r="H446" s="35" t="s">
        <v>566</v>
      </c>
      <c r="I446" s="35" t="s">
        <v>755</v>
      </c>
      <c r="J446" s="35">
        <v>1</v>
      </c>
      <c r="K446" s="10">
        <v>360</v>
      </c>
      <c r="L446" s="112"/>
      <c r="M446" s="35"/>
      <c r="N446" s="35"/>
      <c r="O446" s="113"/>
    </row>
    <row r="447" ht="42.75" spans="1:15">
      <c r="A447" s="35">
        <f>COUNTA($A$5:A446)</f>
        <v>281</v>
      </c>
      <c r="B447" s="35" t="s">
        <v>506</v>
      </c>
      <c r="C447" s="35" t="s">
        <v>754</v>
      </c>
      <c r="D447" s="35" t="s">
        <v>755</v>
      </c>
      <c r="E447" s="35" t="s">
        <v>798</v>
      </c>
      <c r="F447" s="35" t="s">
        <v>523</v>
      </c>
      <c r="G447" s="35">
        <v>2</v>
      </c>
      <c r="H447" s="35" t="s">
        <v>31</v>
      </c>
      <c r="I447" s="35" t="s">
        <v>755</v>
      </c>
      <c r="J447" s="35">
        <v>4.5</v>
      </c>
      <c r="K447" s="10">
        <v>2160</v>
      </c>
      <c r="L447" s="112">
        <v>2160</v>
      </c>
      <c r="M447" s="35"/>
      <c r="N447" s="35"/>
      <c r="O447" s="113"/>
    </row>
    <row r="448" ht="14.25" spans="1:15">
      <c r="A448" s="35">
        <f>COUNTA($A$5:A447)</f>
        <v>282</v>
      </c>
      <c r="B448" s="35" t="s">
        <v>506</v>
      </c>
      <c r="C448" s="35" t="s">
        <v>754</v>
      </c>
      <c r="D448" s="35" t="s">
        <v>766</v>
      </c>
      <c r="E448" s="35" t="s">
        <v>799</v>
      </c>
      <c r="F448" s="35" t="s">
        <v>545</v>
      </c>
      <c r="G448" s="35">
        <v>3</v>
      </c>
      <c r="H448" s="35" t="s">
        <v>285</v>
      </c>
      <c r="I448" s="35" t="s">
        <v>759</v>
      </c>
      <c r="J448" s="35">
        <v>1</v>
      </c>
      <c r="K448" s="10">
        <v>240</v>
      </c>
      <c r="L448" s="112">
        <v>672</v>
      </c>
      <c r="M448" s="35" t="s">
        <v>800</v>
      </c>
      <c r="N448" s="35"/>
      <c r="O448" s="113"/>
    </row>
    <row r="449" ht="28.5" spans="1:15">
      <c r="A449" s="35"/>
      <c r="B449" s="35"/>
      <c r="C449" s="35"/>
      <c r="D449" s="35" t="s">
        <v>766</v>
      </c>
      <c r="E449" s="35" t="s">
        <v>799</v>
      </c>
      <c r="F449" s="35" t="s">
        <v>545</v>
      </c>
      <c r="G449" s="35">
        <v>3</v>
      </c>
      <c r="H449" s="35" t="s">
        <v>727</v>
      </c>
      <c r="I449" s="35" t="s">
        <v>759</v>
      </c>
      <c r="J449" s="35">
        <v>1.2</v>
      </c>
      <c r="K449" s="10">
        <v>432</v>
      </c>
      <c r="L449" s="112"/>
      <c r="M449" s="35"/>
      <c r="N449" s="35"/>
      <c r="O449" s="113"/>
    </row>
    <row r="450" ht="42.75" spans="1:15">
      <c r="A450" s="35">
        <f>COUNTA($A$5:A449)</f>
        <v>283</v>
      </c>
      <c r="B450" s="35" t="s">
        <v>506</v>
      </c>
      <c r="C450" s="35" t="s">
        <v>754</v>
      </c>
      <c r="D450" s="35" t="s">
        <v>755</v>
      </c>
      <c r="E450" s="35" t="s">
        <v>801</v>
      </c>
      <c r="F450" s="35" t="s">
        <v>23</v>
      </c>
      <c r="G450" s="35">
        <v>2</v>
      </c>
      <c r="H450" s="35" t="s">
        <v>727</v>
      </c>
      <c r="I450" s="35" t="s">
        <v>755</v>
      </c>
      <c r="J450" s="35">
        <v>1.5</v>
      </c>
      <c r="K450" s="10">
        <v>720</v>
      </c>
      <c r="L450" s="112">
        <v>720</v>
      </c>
      <c r="M450" s="35" t="s">
        <v>802</v>
      </c>
      <c r="N450" s="35"/>
      <c r="O450" s="113"/>
    </row>
    <row r="451" ht="14.25" spans="1:15">
      <c r="A451" s="35">
        <f>COUNTA($A$5:A450)</f>
        <v>284</v>
      </c>
      <c r="B451" s="35" t="s">
        <v>506</v>
      </c>
      <c r="C451" s="35" t="s">
        <v>803</v>
      </c>
      <c r="D451" s="35" t="s">
        <v>804</v>
      </c>
      <c r="E451" s="35" t="s">
        <v>805</v>
      </c>
      <c r="F451" s="35" t="s">
        <v>45</v>
      </c>
      <c r="G451" s="35">
        <v>3</v>
      </c>
      <c r="H451" s="35" t="s">
        <v>38</v>
      </c>
      <c r="I451" s="35" t="s">
        <v>804</v>
      </c>
      <c r="J451" s="35">
        <v>3</v>
      </c>
      <c r="K451" s="10">
        <v>960</v>
      </c>
      <c r="L451" s="112">
        <v>2840</v>
      </c>
      <c r="M451" s="35" t="s">
        <v>806</v>
      </c>
      <c r="N451" s="35"/>
      <c r="O451" s="113"/>
    </row>
    <row r="452" ht="14.25" spans="1:15">
      <c r="A452" s="35"/>
      <c r="B452" s="35"/>
      <c r="C452" s="35"/>
      <c r="D452" s="35"/>
      <c r="E452" s="35"/>
      <c r="F452" s="35"/>
      <c r="G452" s="35"/>
      <c r="H452" s="10" t="s">
        <v>143</v>
      </c>
      <c r="I452" s="35" t="s">
        <v>804</v>
      </c>
      <c r="J452" s="35">
        <v>1</v>
      </c>
      <c r="K452" s="10">
        <v>320</v>
      </c>
      <c r="L452" s="112"/>
      <c r="M452" s="35"/>
      <c r="N452" s="35"/>
      <c r="O452" s="113"/>
    </row>
    <row r="453" ht="28.5" spans="1:15">
      <c r="A453" s="35"/>
      <c r="B453" s="35"/>
      <c r="C453" s="35"/>
      <c r="D453" s="35"/>
      <c r="E453" s="35"/>
      <c r="F453" s="35"/>
      <c r="G453" s="35"/>
      <c r="H453" s="35" t="s">
        <v>516</v>
      </c>
      <c r="I453" s="35" t="s">
        <v>804</v>
      </c>
      <c r="J453" s="35">
        <v>1.5</v>
      </c>
      <c r="K453" s="10">
        <v>720</v>
      </c>
      <c r="L453" s="112"/>
      <c r="M453" s="35"/>
      <c r="N453" s="35"/>
      <c r="O453" s="113"/>
    </row>
    <row r="454" ht="14.25" spans="1:15">
      <c r="A454" s="35"/>
      <c r="B454" s="35"/>
      <c r="C454" s="35"/>
      <c r="D454" s="35"/>
      <c r="E454" s="35"/>
      <c r="F454" s="35"/>
      <c r="G454" s="35"/>
      <c r="H454" s="35" t="s">
        <v>25</v>
      </c>
      <c r="I454" s="35" t="s">
        <v>804</v>
      </c>
      <c r="J454" s="35">
        <v>30</v>
      </c>
      <c r="K454" s="10">
        <v>360</v>
      </c>
      <c r="L454" s="112"/>
      <c r="M454" s="35"/>
      <c r="N454" s="35"/>
      <c r="O454" s="113"/>
    </row>
    <row r="455" ht="14.25" spans="1:15">
      <c r="A455" s="35"/>
      <c r="B455" s="35"/>
      <c r="C455" s="35"/>
      <c r="D455" s="35"/>
      <c r="E455" s="35"/>
      <c r="F455" s="35"/>
      <c r="G455" s="35"/>
      <c r="H455" s="10" t="s">
        <v>90</v>
      </c>
      <c r="I455" s="35" t="s">
        <v>804</v>
      </c>
      <c r="J455" s="35">
        <v>30</v>
      </c>
      <c r="K455" s="10">
        <v>480</v>
      </c>
      <c r="L455" s="112"/>
      <c r="M455" s="35"/>
      <c r="N455" s="35"/>
      <c r="O455" s="113"/>
    </row>
    <row r="456" ht="14.25" spans="1:15">
      <c r="A456" s="35">
        <f>COUNTA($A$5:A455)</f>
        <v>285</v>
      </c>
      <c r="B456" s="35" t="s">
        <v>506</v>
      </c>
      <c r="C456" s="35" t="s">
        <v>803</v>
      </c>
      <c r="D456" s="35" t="s">
        <v>804</v>
      </c>
      <c r="E456" s="35" t="s">
        <v>807</v>
      </c>
      <c r="F456" s="35" t="s">
        <v>45</v>
      </c>
      <c r="G456" s="35">
        <v>1</v>
      </c>
      <c r="H456" s="35" t="s">
        <v>38</v>
      </c>
      <c r="I456" s="35" t="s">
        <v>804</v>
      </c>
      <c r="J456" s="35">
        <v>4</v>
      </c>
      <c r="K456" s="10">
        <v>1280</v>
      </c>
      <c r="L456" s="112">
        <v>1920</v>
      </c>
      <c r="M456" s="35" t="s">
        <v>808</v>
      </c>
      <c r="N456" s="35"/>
      <c r="O456" s="113"/>
    </row>
    <row r="457" ht="14.25" spans="1:15">
      <c r="A457" s="35"/>
      <c r="B457" s="35"/>
      <c r="C457" s="35"/>
      <c r="D457" s="35"/>
      <c r="E457" s="35"/>
      <c r="F457" s="35"/>
      <c r="G457" s="35"/>
      <c r="H457" s="35" t="s">
        <v>90</v>
      </c>
      <c r="I457" s="35" t="s">
        <v>804</v>
      </c>
      <c r="J457" s="35">
        <v>40</v>
      </c>
      <c r="K457" s="10">
        <v>640</v>
      </c>
      <c r="L457" s="112"/>
      <c r="M457" s="35"/>
      <c r="N457" s="35"/>
      <c r="O457" s="113"/>
    </row>
    <row r="458" ht="28.5" spans="1:15">
      <c r="A458" s="35">
        <f>COUNTA($A$5:A457)</f>
        <v>286</v>
      </c>
      <c r="B458" s="35" t="s">
        <v>506</v>
      </c>
      <c r="C458" s="35" t="s">
        <v>803</v>
      </c>
      <c r="D458" s="35" t="s">
        <v>804</v>
      </c>
      <c r="E458" s="35" t="s">
        <v>809</v>
      </c>
      <c r="F458" s="35" t="s">
        <v>45</v>
      </c>
      <c r="G458" s="35">
        <v>4</v>
      </c>
      <c r="H458" s="35" t="s">
        <v>25</v>
      </c>
      <c r="I458" s="35" t="s">
        <v>804</v>
      </c>
      <c r="J458" s="35">
        <v>23</v>
      </c>
      <c r="K458" s="10">
        <v>276</v>
      </c>
      <c r="L458" s="112">
        <v>276</v>
      </c>
      <c r="M458" s="35" t="s">
        <v>810</v>
      </c>
      <c r="N458" s="35"/>
      <c r="O458" s="113"/>
    </row>
    <row r="459" ht="28.5" spans="1:15">
      <c r="A459" s="35">
        <f>COUNTA($A$5:A458)</f>
        <v>287</v>
      </c>
      <c r="B459" s="35" t="s">
        <v>506</v>
      </c>
      <c r="C459" s="35" t="s">
        <v>803</v>
      </c>
      <c r="D459" s="35" t="s">
        <v>804</v>
      </c>
      <c r="E459" s="35" t="s">
        <v>811</v>
      </c>
      <c r="F459" s="35" t="s">
        <v>545</v>
      </c>
      <c r="G459" s="35">
        <v>4</v>
      </c>
      <c r="H459" s="35" t="s">
        <v>38</v>
      </c>
      <c r="I459" s="35" t="s">
        <v>804</v>
      </c>
      <c r="J459" s="35">
        <v>2.08</v>
      </c>
      <c r="K459" s="10">
        <v>499.2</v>
      </c>
      <c r="L459" s="112">
        <v>499.2</v>
      </c>
      <c r="M459" s="35" t="s">
        <v>812</v>
      </c>
      <c r="N459" s="35"/>
      <c r="O459" s="113"/>
    </row>
    <row r="460" ht="28.5" spans="1:15">
      <c r="A460" s="35">
        <f>COUNTA($A$5:A459)</f>
        <v>288</v>
      </c>
      <c r="B460" s="35" t="s">
        <v>506</v>
      </c>
      <c r="C460" s="35" t="s">
        <v>803</v>
      </c>
      <c r="D460" s="35" t="s">
        <v>813</v>
      </c>
      <c r="E460" s="35" t="s">
        <v>814</v>
      </c>
      <c r="F460" s="35" t="s">
        <v>45</v>
      </c>
      <c r="G460" s="35">
        <v>1</v>
      </c>
      <c r="H460" s="35" t="s">
        <v>38</v>
      </c>
      <c r="I460" s="35" t="s">
        <v>813</v>
      </c>
      <c r="J460" s="35">
        <v>1.1</v>
      </c>
      <c r="K460" s="10">
        <v>352</v>
      </c>
      <c r="L460" s="112">
        <v>352</v>
      </c>
      <c r="M460" s="35" t="s">
        <v>815</v>
      </c>
      <c r="N460" s="35"/>
      <c r="O460" s="113"/>
    </row>
    <row r="461" ht="14.25" spans="1:15">
      <c r="A461" s="35">
        <f>COUNTA($A$5:A460)</f>
        <v>289</v>
      </c>
      <c r="B461" s="35" t="s">
        <v>506</v>
      </c>
      <c r="C461" s="35" t="s">
        <v>803</v>
      </c>
      <c r="D461" s="35" t="s">
        <v>813</v>
      </c>
      <c r="E461" s="35" t="s">
        <v>816</v>
      </c>
      <c r="F461" s="35" t="s">
        <v>545</v>
      </c>
      <c r="G461" s="35">
        <v>2</v>
      </c>
      <c r="H461" s="10" t="s">
        <v>143</v>
      </c>
      <c r="I461" s="35" t="s">
        <v>804</v>
      </c>
      <c r="J461" s="35">
        <v>1</v>
      </c>
      <c r="K461" s="10"/>
      <c r="L461" s="37">
        <v>420</v>
      </c>
      <c r="M461" s="35"/>
      <c r="N461" s="35"/>
      <c r="O461" s="113"/>
    </row>
    <row r="462" ht="28.5" spans="1:15">
      <c r="A462" s="35"/>
      <c r="B462" s="35"/>
      <c r="C462" s="35"/>
      <c r="D462" s="35"/>
      <c r="E462" s="35"/>
      <c r="F462" s="35"/>
      <c r="G462" s="35"/>
      <c r="H462" s="35" t="s">
        <v>516</v>
      </c>
      <c r="I462" s="35" t="s">
        <v>804</v>
      </c>
      <c r="J462" s="35">
        <v>0.5</v>
      </c>
      <c r="K462" s="10"/>
      <c r="L462" s="37"/>
      <c r="M462" s="35"/>
      <c r="N462" s="35"/>
      <c r="O462" s="113"/>
    </row>
    <row r="463" ht="28.5" spans="1:15">
      <c r="A463" s="35">
        <f>COUNTA($A$5:A462)</f>
        <v>290</v>
      </c>
      <c r="B463" s="35" t="s">
        <v>506</v>
      </c>
      <c r="C463" s="35" t="s">
        <v>803</v>
      </c>
      <c r="D463" s="35" t="s">
        <v>817</v>
      </c>
      <c r="E463" s="35" t="s">
        <v>818</v>
      </c>
      <c r="F463" s="35" t="s">
        <v>40</v>
      </c>
      <c r="G463" s="35">
        <v>2</v>
      </c>
      <c r="H463" s="35" t="s">
        <v>566</v>
      </c>
      <c r="I463" s="35" t="s">
        <v>817</v>
      </c>
      <c r="J463" s="35">
        <v>2</v>
      </c>
      <c r="K463" s="10">
        <v>960</v>
      </c>
      <c r="L463" s="112">
        <v>1392</v>
      </c>
      <c r="M463" s="35" t="s">
        <v>819</v>
      </c>
      <c r="N463" s="35" t="s">
        <v>820</v>
      </c>
      <c r="O463" s="113"/>
    </row>
    <row r="464" ht="14.25" spans="1:15">
      <c r="A464" s="35"/>
      <c r="B464" s="35"/>
      <c r="C464" s="35"/>
      <c r="D464" s="35"/>
      <c r="E464" s="35"/>
      <c r="F464" s="35"/>
      <c r="G464" s="35"/>
      <c r="H464" s="10" t="s">
        <v>25</v>
      </c>
      <c r="I464" s="35" t="s">
        <v>817</v>
      </c>
      <c r="J464" s="35">
        <v>36</v>
      </c>
      <c r="K464" s="10">
        <v>432</v>
      </c>
      <c r="L464" s="112"/>
      <c r="M464" s="35"/>
      <c r="N464" s="35"/>
      <c r="O464" s="113"/>
    </row>
    <row r="465" ht="14.25" spans="1:15">
      <c r="A465" s="35">
        <f>COUNTA($A$5:A464)</f>
        <v>291</v>
      </c>
      <c r="B465" s="35" t="s">
        <v>506</v>
      </c>
      <c r="C465" s="35" t="s">
        <v>803</v>
      </c>
      <c r="D465" s="35" t="s">
        <v>821</v>
      </c>
      <c r="E465" s="35" t="s">
        <v>822</v>
      </c>
      <c r="F465" s="35" t="s">
        <v>112</v>
      </c>
      <c r="G465" s="35">
        <v>5</v>
      </c>
      <c r="H465" s="35" t="s">
        <v>38</v>
      </c>
      <c r="I465" s="35" t="s">
        <v>821</v>
      </c>
      <c r="J465" s="35">
        <v>2</v>
      </c>
      <c r="K465" s="10">
        <v>640</v>
      </c>
      <c r="L465" s="112">
        <v>2520</v>
      </c>
      <c r="M465" s="35" t="s">
        <v>823</v>
      </c>
      <c r="N465" s="35"/>
      <c r="O465" s="113"/>
    </row>
    <row r="466" ht="28.5" spans="1:15">
      <c r="A466" s="35"/>
      <c r="B466" s="35"/>
      <c r="C466" s="35"/>
      <c r="D466" s="35"/>
      <c r="E466" s="35"/>
      <c r="F466" s="35"/>
      <c r="G466" s="35"/>
      <c r="H466" s="10" t="s">
        <v>613</v>
      </c>
      <c r="I466" s="35" t="s">
        <v>821</v>
      </c>
      <c r="J466" s="35">
        <v>1</v>
      </c>
      <c r="K466" s="10">
        <v>640</v>
      </c>
      <c r="L466" s="112"/>
      <c r="M466" s="35"/>
      <c r="N466" s="35"/>
      <c r="O466" s="113"/>
    </row>
    <row r="467" ht="28.5" spans="1:15">
      <c r="A467" s="35"/>
      <c r="B467" s="35"/>
      <c r="C467" s="35"/>
      <c r="D467" s="35"/>
      <c r="E467" s="35"/>
      <c r="F467" s="35"/>
      <c r="G467" s="35"/>
      <c r="H467" s="35" t="s">
        <v>516</v>
      </c>
      <c r="I467" s="35" t="s">
        <v>821</v>
      </c>
      <c r="J467" s="35">
        <v>0.5</v>
      </c>
      <c r="K467" s="10">
        <v>240</v>
      </c>
      <c r="L467" s="112"/>
      <c r="M467" s="35"/>
      <c r="N467" s="35"/>
      <c r="O467" s="113"/>
    </row>
    <row r="468" ht="14.25" spans="1:15">
      <c r="A468" s="35"/>
      <c r="B468" s="35"/>
      <c r="C468" s="35"/>
      <c r="D468" s="35"/>
      <c r="E468" s="35"/>
      <c r="F468" s="35"/>
      <c r="G468" s="35"/>
      <c r="H468" s="10" t="s">
        <v>25</v>
      </c>
      <c r="I468" s="35" t="s">
        <v>821</v>
      </c>
      <c r="J468" s="35">
        <v>30</v>
      </c>
      <c r="K468" s="10">
        <v>360</v>
      </c>
      <c r="L468" s="112"/>
      <c r="M468" s="35"/>
      <c r="N468" s="35"/>
      <c r="O468" s="113"/>
    </row>
    <row r="469" ht="14.25" spans="1:15">
      <c r="A469" s="35"/>
      <c r="B469" s="35"/>
      <c r="C469" s="35"/>
      <c r="D469" s="35"/>
      <c r="E469" s="35"/>
      <c r="F469" s="35"/>
      <c r="G469" s="35"/>
      <c r="H469" s="10" t="s">
        <v>763</v>
      </c>
      <c r="I469" s="35" t="s">
        <v>821</v>
      </c>
      <c r="J469" s="35">
        <v>20</v>
      </c>
      <c r="K469" s="10">
        <v>320</v>
      </c>
      <c r="L469" s="112"/>
      <c r="M469" s="35"/>
      <c r="N469" s="35"/>
      <c r="O469" s="113"/>
    </row>
    <row r="470" ht="14.25" spans="1:15">
      <c r="A470" s="35"/>
      <c r="B470" s="35"/>
      <c r="C470" s="35"/>
      <c r="D470" s="35"/>
      <c r="E470" s="35"/>
      <c r="F470" s="35"/>
      <c r="G470" s="35"/>
      <c r="H470" s="35" t="s">
        <v>143</v>
      </c>
      <c r="I470" s="35" t="s">
        <v>821</v>
      </c>
      <c r="J470" s="35">
        <v>1</v>
      </c>
      <c r="K470" s="10">
        <v>320</v>
      </c>
      <c r="L470" s="112"/>
      <c r="M470" s="35"/>
      <c r="N470" s="35"/>
      <c r="O470" s="113"/>
    </row>
    <row r="471" ht="14.25" spans="1:15">
      <c r="A471" s="35">
        <f>COUNTA($A$5:A470)</f>
        <v>292</v>
      </c>
      <c r="B471" s="35" t="s">
        <v>506</v>
      </c>
      <c r="C471" s="35" t="s">
        <v>803</v>
      </c>
      <c r="D471" s="35" t="s">
        <v>824</v>
      </c>
      <c r="E471" s="35" t="s">
        <v>825</v>
      </c>
      <c r="F471" s="35" t="s">
        <v>523</v>
      </c>
      <c r="G471" s="35">
        <v>5</v>
      </c>
      <c r="H471" s="35" t="s">
        <v>38</v>
      </c>
      <c r="I471" s="35" t="s">
        <v>824</v>
      </c>
      <c r="J471" s="35">
        <v>1.2</v>
      </c>
      <c r="K471" s="10">
        <v>288</v>
      </c>
      <c r="L471" s="112">
        <v>612</v>
      </c>
      <c r="M471" s="35" t="s">
        <v>826</v>
      </c>
      <c r="N471" s="35"/>
      <c r="O471" s="113"/>
    </row>
    <row r="472" ht="28.5" spans="1:15">
      <c r="A472" s="35"/>
      <c r="B472" s="35"/>
      <c r="C472" s="35"/>
      <c r="D472" s="35"/>
      <c r="E472" s="35"/>
      <c r="F472" s="35"/>
      <c r="G472" s="35"/>
      <c r="H472" s="35" t="s">
        <v>516</v>
      </c>
      <c r="I472" s="35" t="s">
        <v>824</v>
      </c>
      <c r="J472" s="35">
        <v>0.9</v>
      </c>
      <c r="K472" s="10">
        <v>324</v>
      </c>
      <c r="L472" s="112"/>
      <c r="M472" s="35"/>
      <c r="N472" s="35"/>
      <c r="O472" s="113"/>
    </row>
    <row r="473" ht="14.25" spans="1:15">
      <c r="A473" s="35">
        <f>COUNTA($A$5:A472)</f>
        <v>293</v>
      </c>
      <c r="B473" s="35" t="s">
        <v>506</v>
      </c>
      <c r="C473" s="35" t="s">
        <v>803</v>
      </c>
      <c r="D473" s="35" t="s">
        <v>827</v>
      </c>
      <c r="E473" s="35" t="s">
        <v>828</v>
      </c>
      <c r="F473" s="35" t="s">
        <v>45</v>
      </c>
      <c r="G473" s="35">
        <v>3</v>
      </c>
      <c r="H473" s="35" t="s">
        <v>38</v>
      </c>
      <c r="I473" s="35" t="s">
        <v>827</v>
      </c>
      <c r="J473" s="35">
        <v>0.5</v>
      </c>
      <c r="K473" s="10">
        <v>160</v>
      </c>
      <c r="L473" s="112">
        <v>1760</v>
      </c>
      <c r="M473" s="35" t="s">
        <v>829</v>
      </c>
      <c r="N473" s="35"/>
      <c r="O473" s="113"/>
    </row>
    <row r="474" ht="42.75" spans="1:15">
      <c r="A474" s="35"/>
      <c r="B474" s="35"/>
      <c r="C474" s="35"/>
      <c r="D474" s="35"/>
      <c r="E474" s="35"/>
      <c r="F474" s="35"/>
      <c r="G474" s="35"/>
      <c r="H474" s="35" t="s">
        <v>830</v>
      </c>
      <c r="I474" s="35" t="s">
        <v>827</v>
      </c>
      <c r="J474" s="35">
        <v>2.5</v>
      </c>
      <c r="K474" s="10">
        <v>1600</v>
      </c>
      <c r="L474" s="112"/>
      <c r="M474" s="35"/>
      <c r="N474" s="35"/>
      <c r="O474" s="113"/>
    </row>
    <row r="475" ht="28.5" spans="1:15">
      <c r="A475" s="35">
        <f>COUNTA($A$5:A474)</f>
        <v>294</v>
      </c>
      <c r="B475" s="35" t="s">
        <v>506</v>
      </c>
      <c r="C475" s="35" t="s">
        <v>803</v>
      </c>
      <c r="D475" s="35" t="s">
        <v>827</v>
      </c>
      <c r="E475" s="35" t="s">
        <v>831</v>
      </c>
      <c r="F475" s="35" t="s">
        <v>523</v>
      </c>
      <c r="G475" s="35">
        <v>4</v>
      </c>
      <c r="H475" s="35" t="s">
        <v>38</v>
      </c>
      <c r="I475" s="35" t="s">
        <v>827</v>
      </c>
      <c r="J475" s="35">
        <v>5.7</v>
      </c>
      <c r="K475" s="10">
        <v>1368</v>
      </c>
      <c r="L475" s="112">
        <v>1368</v>
      </c>
      <c r="M475" s="35" t="s">
        <v>832</v>
      </c>
      <c r="N475" s="35"/>
      <c r="O475" s="113"/>
    </row>
    <row r="476" ht="28.5" spans="1:15">
      <c r="A476" s="35">
        <f>COUNTA($A$5:A475)</f>
        <v>295</v>
      </c>
      <c r="B476" s="35" t="s">
        <v>506</v>
      </c>
      <c r="C476" s="35" t="s">
        <v>803</v>
      </c>
      <c r="D476" s="35" t="s">
        <v>833</v>
      </c>
      <c r="E476" s="35" t="s">
        <v>834</v>
      </c>
      <c r="F476" s="35" t="s">
        <v>523</v>
      </c>
      <c r="G476" s="35">
        <v>2</v>
      </c>
      <c r="H476" s="35" t="s">
        <v>516</v>
      </c>
      <c r="I476" s="35" t="s">
        <v>835</v>
      </c>
      <c r="J476" s="10">
        <v>0.5</v>
      </c>
      <c r="K476" s="10">
        <v>180</v>
      </c>
      <c r="L476" s="112">
        <v>180</v>
      </c>
      <c r="M476" s="35" t="s">
        <v>836</v>
      </c>
      <c r="N476" s="35"/>
      <c r="O476" s="113"/>
    </row>
    <row r="477" ht="14.25" spans="1:15">
      <c r="A477" s="35">
        <f>COUNTA($A$5:A476)</f>
        <v>296</v>
      </c>
      <c r="B477" s="35" t="s">
        <v>506</v>
      </c>
      <c r="C477" s="35" t="s">
        <v>803</v>
      </c>
      <c r="D477" s="35" t="s">
        <v>833</v>
      </c>
      <c r="E477" s="35" t="s">
        <v>837</v>
      </c>
      <c r="F477" s="35" t="s">
        <v>523</v>
      </c>
      <c r="G477" s="35">
        <v>7</v>
      </c>
      <c r="H477" s="35" t="s">
        <v>38</v>
      </c>
      <c r="I477" s="35" t="s">
        <v>835</v>
      </c>
      <c r="J477" s="35">
        <v>6.6</v>
      </c>
      <c r="K477" s="10">
        <v>1584</v>
      </c>
      <c r="L477" s="112">
        <v>1836</v>
      </c>
      <c r="M477" s="35" t="s">
        <v>838</v>
      </c>
      <c r="N477" s="35"/>
      <c r="O477" s="113"/>
    </row>
    <row r="478" ht="28.5" spans="1:15">
      <c r="A478" s="35"/>
      <c r="B478" s="35"/>
      <c r="C478" s="35"/>
      <c r="D478" s="35"/>
      <c r="E478" s="35"/>
      <c r="F478" s="35"/>
      <c r="G478" s="35"/>
      <c r="H478" s="10" t="s">
        <v>516</v>
      </c>
      <c r="I478" s="35" t="s">
        <v>835</v>
      </c>
      <c r="J478" s="35">
        <v>0.7</v>
      </c>
      <c r="K478" s="10">
        <v>252</v>
      </c>
      <c r="L478" s="112"/>
      <c r="M478" s="35"/>
      <c r="N478" s="35"/>
      <c r="O478" s="113"/>
    </row>
    <row r="479" ht="14.25" spans="1:15">
      <c r="A479" s="35">
        <f>COUNTA($A$5:A478)</f>
        <v>297</v>
      </c>
      <c r="B479" s="35" t="s">
        <v>506</v>
      </c>
      <c r="C479" s="35" t="s">
        <v>803</v>
      </c>
      <c r="D479" s="35" t="s">
        <v>833</v>
      </c>
      <c r="E479" s="35" t="s">
        <v>839</v>
      </c>
      <c r="F479" s="35" t="s">
        <v>545</v>
      </c>
      <c r="G479" s="35">
        <v>3</v>
      </c>
      <c r="H479" s="35" t="s">
        <v>38</v>
      </c>
      <c r="I479" s="35" t="s">
        <v>835</v>
      </c>
      <c r="J479" s="35">
        <v>2</v>
      </c>
      <c r="K479" s="10">
        <v>480</v>
      </c>
      <c r="L479" s="112">
        <v>660</v>
      </c>
      <c r="M479" s="35" t="s">
        <v>840</v>
      </c>
      <c r="N479" s="35"/>
      <c r="O479" s="113"/>
    </row>
    <row r="480" ht="28.5" spans="1:15">
      <c r="A480" s="35"/>
      <c r="B480" s="35"/>
      <c r="C480" s="35"/>
      <c r="D480" s="35"/>
      <c r="E480" s="35"/>
      <c r="F480" s="35"/>
      <c r="G480" s="35"/>
      <c r="H480" s="10" t="s">
        <v>516</v>
      </c>
      <c r="I480" s="35" t="s">
        <v>835</v>
      </c>
      <c r="J480" s="35">
        <v>0.5</v>
      </c>
      <c r="K480" s="10">
        <v>180</v>
      </c>
      <c r="L480" s="112"/>
      <c r="M480" s="35"/>
      <c r="N480" s="35"/>
      <c r="O480" s="113"/>
    </row>
    <row r="481" ht="14.25" spans="1:15">
      <c r="A481" s="35">
        <f>COUNTA($A$5:A480)</f>
        <v>298</v>
      </c>
      <c r="B481" s="35" t="s">
        <v>506</v>
      </c>
      <c r="C481" s="35" t="s">
        <v>803</v>
      </c>
      <c r="D481" s="35" t="s">
        <v>833</v>
      </c>
      <c r="E481" s="35" t="s">
        <v>841</v>
      </c>
      <c r="F481" s="35" t="s">
        <v>523</v>
      </c>
      <c r="G481" s="35">
        <v>1</v>
      </c>
      <c r="H481" s="35" t="s">
        <v>38</v>
      </c>
      <c r="I481" s="35" t="s">
        <v>833</v>
      </c>
      <c r="J481" s="35">
        <v>3</v>
      </c>
      <c r="K481" s="10">
        <v>720</v>
      </c>
      <c r="L481" s="112">
        <v>1080</v>
      </c>
      <c r="M481" s="35" t="s">
        <v>842</v>
      </c>
      <c r="N481" s="35"/>
      <c r="O481" s="113"/>
    </row>
    <row r="482" ht="28.5" spans="1:15">
      <c r="A482" s="35"/>
      <c r="B482" s="35"/>
      <c r="C482" s="35"/>
      <c r="D482" s="35"/>
      <c r="E482" s="35"/>
      <c r="F482" s="35"/>
      <c r="G482" s="35"/>
      <c r="H482" s="10" t="s">
        <v>516</v>
      </c>
      <c r="I482" s="35" t="s">
        <v>833</v>
      </c>
      <c r="J482" s="35">
        <v>1</v>
      </c>
      <c r="K482" s="10">
        <v>360</v>
      </c>
      <c r="L482" s="112"/>
      <c r="M482" s="35"/>
      <c r="N482" s="35"/>
      <c r="O482" s="113"/>
    </row>
    <row r="483" ht="14.25" spans="1:15">
      <c r="A483" s="35">
        <f>COUNTA($A$5:A482)</f>
        <v>299</v>
      </c>
      <c r="B483" s="35" t="s">
        <v>506</v>
      </c>
      <c r="C483" s="35" t="s">
        <v>803</v>
      </c>
      <c r="D483" s="35" t="s">
        <v>833</v>
      </c>
      <c r="E483" s="35" t="s">
        <v>843</v>
      </c>
      <c r="F483" s="35" t="s">
        <v>523</v>
      </c>
      <c r="G483" s="35">
        <v>1</v>
      </c>
      <c r="H483" s="35" t="s">
        <v>38</v>
      </c>
      <c r="I483" s="35" t="s">
        <v>833</v>
      </c>
      <c r="J483" s="35">
        <v>2.5</v>
      </c>
      <c r="K483" s="10">
        <v>600</v>
      </c>
      <c r="L483" s="112">
        <v>960</v>
      </c>
      <c r="M483" s="35" t="s">
        <v>844</v>
      </c>
      <c r="N483" s="35"/>
      <c r="O483" s="113"/>
    </row>
    <row r="484" ht="28.5" spans="1:15">
      <c r="A484" s="35"/>
      <c r="B484" s="35"/>
      <c r="C484" s="35"/>
      <c r="D484" s="35"/>
      <c r="E484" s="35"/>
      <c r="F484" s="35"/>
      <c r="G484" s="35"/>
      <c r="H484" s="35" t="s">
        <v>516</v>
      </c>
      <c r="I484" s="35" t="s">
        <v>833</v>
      </c>
      <c r="J484" s="35">
        <v>1</v>
      </c>
      <c r="K484" s="10">
        <v>360</v>
      </c>
      <c r="L484" s="112"/>
      <c r="M484" s="35"/>
      <c r="N484" s="35"/>
      <c r="O484" s="113"/>
    </row>
    <row r="485" ht="14.25" spans="1:15">
      <c r="A485" s="35">
        <f>COUNTA($A$5:A484)</f>
        <v>300</v>
      </c>
      <c r="B485" s="35" t="s">
        <v>506</v>
      </c>
      <c r="C485" s="35" t="s">
        <v>803</v>
      </c>
      <c r="D485" s="35" t="s">
        <v>833</v>
      </c>
      <c r="E485" s="35" t="s">
        <v>845</v>
      </c>
      <c r="F485" s="35" t="s">
        <v>40</v>
      </c>
      <c r="G485" s="35">
        <v>2</v>
      </c>
      <c r="H485" s="35" t="s">
        <v>38</v>
      </c>
      <c r="I485" s="35" t="s">
        <v>833</v>
      </c>
      <c r="J485" s="35">
        <v>2</v>
      </c>
      <c r="K485" s="10">
        <v>640</v>
      </c>
      <c r="L485" s="112">
        <v>1120</v>
      </c>
      <c r="M485" s="35" t="s">
        <v>806</v>
      </c>
      <c r="N485" s="35"/>
      <c r="O485" s="113"/>
    </row>
    <row r="486" ht="14.25" spans="1:15">
      <c r="A486" s="35"/>
      <c r="B486" s="35"/>
      <c r="C486" s="35"/>
      <c r="D486" s="35"/>
      <c r="E486" s="35"/>
      <c r="F486" s="35"/>
      <c r="G486" s="35"/>
      <c r="H486" s="10" t="s">
        <v>143</v>
      </c>
      <c r="I486" s="35" t="s">
        <v>833</v>
      </c>
      <c r="J486" s="35">
        <v>1.5</v>
      </c>
      <c r="K486" s="10">
        <v>480</v>
      </c>
      <c r="L486" s="112"/>
      <c r="M486" s="35"/>
      <c r="N486" s="35"/>
      <c r="O486" s="113"/>
    </row>
    <row r="487" ht="14.25" spans="1:15">
      <c r="A487" s="35">
        <f>COUNTA($A$5:A486)</f>
        <v>301</v>
      </c>
      <c r="B487" s="35" t="s">
        <v>506</v>
      </c>
      <c r="C487" s="35" t="s">
        <v>803</v>
      </c>
      <c r="D487" s="35" t="s">
        <v>833</v>
      </c>
      <c r="E487" s="35" t="s">
        <v>846</v>
      </c>
      <c r="F487" s="35" t="s">
        <v>72</v>
      </c>
      <c r="G487" s="35">
        <v>5</v>
      </c>
      <c r="H487" s="10" t="s">
        <v>143</v>
      </c>
      <c r="I487" s="35" t="s">
        <v>833</v>
      </c>
      <c r="J487" s="35">
        <v>1</v>
      </c>
      <c r="K487" s="10">
        <v>400</v>
      </c>
      <c r="L487" s="112">
        <v>1000</v>
      </c>
      <c r="M487" s="35" t="s">
        <v>847</v>
      </c>
      <c r="N487" s="35" t="s">
        <v>848</v>
      </c>
      <c r="O487" s="113"/>
    </row>
    <row r="488" ht="28.5" spans="1:15">
      <c r="A488" s="35"/>
      <c r="B488" s="35"/>
      <c r="C488" s="35"/>
      <c r="D488" s="35"/>
      <c r="E488" s="35"/>
      <c r="F488" s="35"/>
      <c r="G488" s="35"/>
      <c r="H488" s="10" t="s">
        <v>516</v>
      </c>
      <c r="I488" s="35" t="s">
        <v>833</v>
      </c>
      <c r="J488" s="35">
        <v>1</v>
      </c>
      <c r="K488" s="10">
        <v>600</v>
      </c>
      <c r="L488" s="112"/>
      <c r="M488" s="35"/>
      <c r="N488" s="35"/>
      <c r="O488" s="113"/>
    </row>
    <row r="489" ht="28.5" spans="1:15">
      <c r="A489" s="35">
        <f>COUNTA($A$5:A488)</f>
        <v>302</v>
      </c>
      <c r="B489" s="35" t="s">
        <v>506</v>
      </c>
      <c r="C489" s="35" t="s">
        <v>803</v>
      </c>
      <c r="D489" s="35" t="s">
        <v>833</v>
      </c>
      <c r="E489" s="35" t="s">
        <v>849</v>
      </c>
      <c r="F489" s="35" t="s">
        <v>60</v>
      </c>
      <c r="G489" s="35">
        <v>2</v>
      </c>
      <c r="H489" s="35" t="s">
        <v>38</v>
      </c>
      <c r="I489" s="35" t="s">
        <v>833</v>
      </c>
      <c r="J489" s="35">
        <v>2.5</v>
      </c>
      <c r="K489" s="10">
        <v>800</v>
      </c>
      <c r="L489" s="112">
        <v>800</v>
      </c>
      <c r="M489" s="35" t="s">
        <v>850</v>
      </c>
      <c r="N489" s="35"/>
      <c r="O489" s="113"/>
    </row>
    <row r="490" ht="14.25" spans="1:15">
      <c r="A490" s="35">
        <f>COUNTA($A$5:A489)</f>
        <v>303</v>
      </c>
      <c r="B490" s="35" t="s">
        <v>506</v>
      </c>
      <c r="C490" s="35" t="s">
        <v>803</v>
      </c>
      <c r="D490" s="35" t="s">
        <v>833</v>
      </c>
      <c r="E490" s="35" t="s">
        <v>851</v>
      </c>
      <c r="F490" s="35" t="s">
        <v>40</v>
      </c>
      <c r="G490" s="35">
        <v>3</v>
      </c>
      <c r="H490" s="35" t="s">
        <v>38</v>
      </c>
      <c r="I490" s="35" t="s">
        <v>804</v>
      </c>
      <c r="J490" s="35">
        <v>1.5</v>
      </c>
      <c r="K490" s="10">
        <v>480</v>
      </c>
      <c r="L490" s="112">
        <v>814.4</v>
      </c>
      <c r="M490" s="35" t="s">
        <v>852</v>
      </c>
      <c r="N490" s="35" t="s">
        <v>525</v>
      </c>
      <c r="O490" s="113"/>
    </row>
    <row r="491" ht="28.5" spans="1:15">
      <c r="A491" s="35"/>
      <c r="B491" s="35"/>
      <c r="C491" s="35"/>
      <c r="D491" s="35"/>
      <c r="E491" s="35"/>
      <c r="F491" s="35"/>
      <c r="G491" s="35"/>
      <c r="H491" s="10" t="s">
        <v>613</v>
      </c>
      <c r="I491" s="35" t="s">
        <v>804</v>
      </c>
      <c r="J491" s="35">
        <v>1</v>
      </c>
      <c r="K491" s="10">
        <v>640</v>
      </c>
      <c r="L491" s="112"/>
      <c r="M491" s="35"/>
      <c r="N491" s="35"/>
      <c r="O491" s="113"/>
    </row>
    <row r="492" ht="14.25" spans="1:15">
      <c r="A492" s="35"/>
      <c r="B492" s="35"/>
      <c r="C492" s="35"/>
      <c r="D492" s="35"/>
      <c r="E492" s="35"/>
      <c r="F492" s="35"/>
      <c r="G492" s="35"/>
      <c r="H492" s="35" t="s">
        <v>25</v>
      </c>
      <c r="I492" s="35" t="s">
        <v>804</v>
      </c>
      <c r="J492" s="35">
        <v>30</v>
      </c>
      <c r="K492" s="10">
        <v>360</v>
      </c>
      <c r="L492" s="112"/>
      <c r="M492" s="35"/>
      <c r="N492" s="35"/>
      <c r="O492" s="113"/>
    </row>
    <row r="493" ht="14.25" spans="1:15">
      <c r="A493" s="35">
        <f>COUNTA($A$5:A492)</f>
        <v>304</v>
      </c>
      <c r="B493" s="35" t="s">
        <v>506</v>
      </c>
      <c r="C493" s="35" t="s">
        <v>803</v>
      </c>
      <c r="D493" s="35" t="s">
        <v>833</v>
      </c>
      <c r="E493" s="35" t="s">
        <v>853</v>
      </c>
      <c r="F493" s="35" t="s">
        <v>45</v>
      </c>
      <c r="G493" s="35">
        <v>1</v>
      </c>
      <c r="H493" s="35" t="s">
        <v>38</v>
      </c>
      <c r="I493" s="35" t="s">
        <v>833</v>
      </c>
      <c r="J493" s="35">
        <v>1</v>
      </c>
      <c r="K493" s="10">
        <v>320</v>
      </c>
      <c r="L493" s="112">
        <v>800</v>
      </c>
      <c r="M493" s="35" t="s">
        <v>854</v>
      </c>
      <c r="N493" s="35"/>
      <c r="O493" s="113"/>
    </row>
    <row r="494" ht="28.5" spans="1:15">
      <c r="A494" s="35"/>
      <c r="B494" s="35"/>
      <c r="C494" s="35"/>
      <c r="D494" s="35"/>
      <c r="E494" s="35"/>
      <c r="F494" s="35"/>
      <c r="G494" s="35"/>
      <c r="H494" s="10" t="s">
        <v>727</v>
      </c>
      <c r="I494" s="35" t="s">
        <v>833</v>
      </c>
      <c r="J494" s="35">
        <v>1</v>
      </c>
      <c r="K494" s="10">
        <v>480</v>
      </c>
      <c r="L494" s="112"/>
      <c r="M494" s="35"/>
      <c r="N494" s="35"/>
      <c r="O494" s="113"/>
    </row>
    <row r="495" ht="14.25" spans="1:15">
      <c r="A495" s="35">
        <f>COUNTA($A$5:A494)</f>
        <v>305</v>
      </c>
      <c r="B495" s="35" t="s">
        <v>506</v>
      </c>
      <c r="C495" s="35" t="s">
        <v>803</v>
      </c>
      <c r="D495" s="35" t="s">
        <v>855</v>
      </c>
      <c r="E495" s="35" t="s">
        <v>856</v>
      </c>
      <c r="F495" s="35" t="s">
        <v>45</v>
      </c>
      <c r="G495" s="35">
        <v>4</v>
      </c>
      <c r="H495" s="35" t="s">
        <v>38</v>
      </c>
      <c r="I495" s="35" t="s">
        <v>855</v>
      </c>
      <c r="J495" s="35">
        <v>3.94</v>
      </c>
      <c r="K495" s="10">
        <v>1260.8</v>
      </c>
      <c r="L495" s="112">
        <v>2220.8</v>
      </c>
      <c r="M495" s="35" t="s">
        <v>857</v>
      </c>
      <c r="N495" s="35"/>
      <c r="O495" s="113"/>
    </row>
    <row r="496" ht="28.5" spans="1:15">
      <c r="A496" s="35"/>
      <c r="B496" s="35"/>
      <c r="C496" s="35"/>
      <c r="D496" s="35"/>
      <c r="E496" s="35"/>
      <c r="F496" s="35"/>
      <c r="G496" s="35"/>
      <c r="H496" s="10" t="s">
        <v>613</v>
      </c>
      <c r="I496" s="35" t="s">
        <v>855</v>
      </c>
      <c r="J496" s="35">
        <v>1.5</v>
      </c>
      <c r="K496" s="10">
        <v>960</v>
      </c>
      <c r="L496" s="112"/>
      <c r="M496" s="35"/>
      <c r="N496" s="35"/>
      <c r="O496" s="113"/>
    </row>
    <row r="497" ht="28.5" spans="1:15">
      <c r="A497" s="35">
        <f>COUNTA($A$5:A496)</f>
        <v>306</v>
      </c>
      <c r="B497" s="35" t="s">
        <v>506</v>
      </c>
      <c r="C497" s="35" t="s">
        <v>803</v>
      </c>
      <c r="D497" s="35" t="s">
        <v>858</v>
      </c>
      <c r="E497" s="35" t="s">
        <v>859</v>
      </c>
      <c r="F497" s="35" t="s">
        <v>545</v>
      </c>
      <c r="G497" s="35">
        <v>3</v>
      </c>
      <c r="H497" s="10" t="s">
        <v>613</v>
      </c>
      <c r="I497" s="35" t="s">
        <v>858</v>
      </c>
      <c r="J497" s="35">
        <v>1</v>
      </c>
      <c r="K497" s="10">
        <v>480</v>
      </c>
      <c r="L497" s="112">
        <v>1200</v>
      </c>
      <c r="M497" s="35" t="s">
        <v>860</v>
      </c>
      <c r="N497" s="35"/>
      <c r="O497" s="113"/>
    </row>
    <row r="498" ht="28.5" spans="1:15">
      <c r="A498" s="35"/>
      <c r="B498" s="35"/>
      <c r="C498" s="35"/>
      <c r="D498" s="35"/>
      <c r="E498" s="35"/>
      <c r="F498" s="35"/>
      <c r="G498" s="35"/>
      <c r="H498" s="35" t="s">
        <v>861</v>
      </c>
      <c r="I498" s="35" t="s">
        <v>858</v>
      </c>
      <c r="J498" s="35">
        <v>2</v>
      </c>
      <c r="K498" s="10">
        <v>720</v>
      </c>
      <c r="L498" s="112"/>
      <c r="M498" s="35"/>
      <c r="N498" s="35"/>
      <c r="O498" s="113"/>
    </row>
    <row r="499" ht="28.5" spans="1:15">
      <c r="A499" s="35">
        <f>COUNTA($A$5:A498)</f>
        <v>307</v>
      </c>
      <c r="B499" s="35" t="s">
        <v>506</v>
      </c>
      <c r="C499" s="35" t="s">
        <v>803</v>
      </c>
      <c r="D499" s="35" t="s">
        <v>858</v>
      </c>
      <c r="E499" s="35" t="s">
        <v>862</v>
      </c>
      <c r="F499" s="35" t="s">
        <v>45</v>
      </c>
      <c r="G499" s="35">
        <v>2</v>
      </c>
      <c r="H499" s="10" t="s">
        <v>613</v>
      </c>
      <c r="I499" s="35" t="s">
        <v>858</v>
      </c>
      <c r="J499" s="35">
        <v>1.94</v>
      </c>
      <c r="K499" s="10">
        <v>1241.6</v>
      </c>
      <c r="L499" s="112">
        <v>1241.6</v>
      </c>
      <c r="M499" s="35" t="s">
        <v>863</v>
      </c>
      <c r="N499" s="35"/>
      <c r="O499" s="113"/>
    </row>
    <row r="500" ht="14.25" spans="1:15">
      <c r="A500" s="35">
        <f>COUNTA($A$5:A499)</f>
        <v>308</v>
      </c>
      <c r="B500" s="35" t="s">
        <v>506</v>
      </c>
      <c r="C500" s="35" t="s">
        <v>803</v>
      </c>
      <c r="D500" s="35" t="s">
        <v>864</v>
      </c>
      <c r="E500" s="35" t="s">
        <v>865</v>
      </c>
      <c r="F500" s="35" t="s">
        <v>114</v>
      </c>
      <c r="G500" s="35">
        <v>4</v>
      </c>
      <c r="H500" s="10" t="s">
        <v>38</v>
      </c>
      <c r="I500" s="35" t="s">
        <v>864</v>
      </c>
      <c r="J500" s="10">
        <v>2.5</v>
      </c>
      <c r="K500" s="10">
        <v>1000</v>
      </c>
      <c r="L500" s="112">
        <v>3680</v>
      </c>
      <c r="M500" s="35" t="s">
        <v>866</v>
      </c>
      <c r="N500" s="35" t="s">
        <v>525</v>
      </c>
      <c r="O500" s="113"/>
    </row>
    <row r="501" ht="42.75" spans="1:15">
      <c r="A501" s="35"/>
      <c r="B501" s="35"/>
      <c r="C501" s="35"/>
      <c r="D501" s="35"/>
      <c r="E501" s="35"/>
      <c r="F501" s="35"/>
      <c r="G501" s="35"/>
      <c r="H501" s="10" t="s">
        <v>31</v>
      </c>
      <c r="I501" s="35" t="s">
        <v>864</v>
      </c>
      <c r="J501" s="10">
        <v>1</v>
      </c>
      <c r="K501" s="10">
        <v>800</v>
      </c>
      <c r="L501" s="112"/>
      <c r="M501" s="35"/>
      <c r="N501" s="35"/>
      <c r="O501" s="113"/>
    </row>
    <row r="502" ht="14.25" spans="1:15">
      <c r="A502" s="35"/>
      <c r="B502" s="35"/>
      <c r="C502" s="35"/>
      <c r="D502" s="35"/>
      <c r="E502" s="35"/>
      <c r="F502" s="35"/>
      <c r="G502" s="35"/>
      <c r="H502" s="10" t="s">
        <v>143</v>
      </c>
      <c r="I502" s="35" t="s">
        <v>864</v>
      </c>
      <c r="J502" s="10">
        <v>2</v>
      </c>
      <c r="K502" s="10">
        <v>800</v>
      </c>
      <c r="L502" s="112"/>
      <c r="M502" s="35"/>
      <c r="N502" s="35"/>
      <c r="O502" s="113"/>
    </row>
    <row r="503" ht="28.5" spans="1:15">
      <c r="A503" s="35"/>
      <c r="B503" s="35"/>
      <c r="C503" s="35"/>
      <c r="D503" s="35"/>
      <c r="E503" s="35"/>
      <c r="F503" s="35"/>
      <c r="G503" s="35"/>
      <c r="H503" s="10" t="s">
        <v>516</v>
      </c>
      <c r="I503" s="35" t="s">
        <v>864</v>
      </c>
      <c r="J503" s="10">
        <v>2</v>
      </c>
      <c r="K503" s="10">
        <v>1200</v>
      </c>
      <c r="L503" s="112"/>
      <c r="M503" s="35"/>
      <c r="N503" s="35"/>
      <c r="O503" s="113"/>
    </row>
    <row r="504" ht="14.25" spans="1:15">
      <c r="A504" s="35">
        <f>COUNTA($A$5:A503)</f>
        <v>309</v>
      </c>
      <c r="B504" s="35" t="s">
        <v>506</v>
      </c>
      <c r="C504" s="35" t="s">
        <v>803</v>
      </c>
      <c r="D504" s="35" t="s">
        <v>867</v>
      </c>
      <c r="E504" s="35" t="s">
        <v>868</v>
      </c>
      <c r="F504" s="35" t="s">
        <v>40</v>
      </c>
      <c r="G504" s="35">
        <v>3</v>
      </c>
      <c r="H504" s="35" t="s">
        <v>143</v>
      </c>
      <c r="I504" s="35" t="s">
        <v>867</v>
      </c>
      <c r="J504" s="10">
        <v>1</v>
      </c>
      <c r="K504" s="10">
        <v>320</v>
      </c>
      <c r="L504" s="112">
        <v>800</v>
      </c>
      <c r="M504" s="35" t="s">
        <v>869</v>
      </c>
      <c r="N504" s="35"/>
      <c r="O504" s="113"/>
    </row>
    <row r="505" ht="28.5" spans="1:15">
      <c r="A505" s="35"/>
      <c r="B505" s="35"/>
      <c r="C505" s="35"/>
      <c r="D505" s="35"/>
      <c r="E505" s="35"/>
      <c r="F505" s="35"/>
      <c r="G505" s="35"/>
      <c r="H505" s="35" t="s">
        <v>516</v>
      </c>
      <c r="I505" s="35" t="s">
        <v>867</v>
      </c>
      <c r="J505" s="35">
        <v>1</v>
      </c>
      <c r="K505" s="10">
        <v>480</v>
      </c>
      <c r="L505" s="112"/>
      <c r="M505" s="35"/>
      <c r="N505" s="35"/>
      <c r="O505" s="113"/>
    </row>
    <row r="506" ht="14.25" spans="1:15">
      <c r="A506" s="35">
        <f>COUNTA($A$5:A505)</f>
        <v>310</v>
      </c>
      <c r="B506" s="35" t="s">
        <v>506</v>
      </c>
      <c r="C506" s="35" t="s">
        <v>803</v>
      </c>
      <c r="D506" s="35" t="s">
        <v>867</v>
      </c>
      <c r="E506" s="35" t="s">
        <v>870</v>
      </c>
      <c r="F506" s="35" t="s">
        <v>23</v>
      </c>
      <c r="G506" s="35">
        <v>2</v>
      </c>
      <c r="H506" s="35" t="s">
        <v>38</v>
      </c>
      <c r="I506" s="35" t="s">
        <v>867</v>
      </c>
      <c r="J506" s="35">
        <v>1.1</v>
      </c>
      <c r="K506" s="10">
        <v>352</v>
      </c>
      <c r="L506" s="112">
        <v>768</v>
      </c>
      <c r="M506" s="35" t="s">
        <v>871</v>
      </c>
      <c r="N506" s="35"/>
      <c r="O506" s="113"/>
    </row>
    <row r="507" ht="14.25" spans="1:15">
      <c r="A507" s="35"/>
      <c r="B507" s="35"/>
      <c r="C507" s="35"/>
      <c r="D507" s="35"/>
      <c r="E507" s="35"/>
      <c r="F507" s="35"/>
      <c r="G507" s="35"/>
      <c r="H507" s="10" t="s">
        <v>143</v>
      </c>
      <c r="I507" s="35" t="s">
        <v>867</v>
      </c>
      <c r="J507" s="10">
        <v>1.3</v>
      </c>
      <c r="K507" s="10">
        <v>416</v>
      </c>
      <c r="L507" s="112"/>
      <c r="M507" s="35"/>
      <c r="N507" s="35"/>
      <c r="O507" s="113"/>
    </row>
    <row r="508" ht="14.25" spans="1:15">
      <c r="A508" s="35">
        <f>COUNTA($A$5:A507)</f>
        <v>311</v>
      </c>
      <c r="B508" s="35" t="s">
        <v>506</v>
      </c>
      <c r="C508" s="35" t="s">
        <v>803</v>
      </c>
      <c r="D508" s="35" t="s">
        <v>867</v>
      </c>
      <c r="E508" s="35" t="s">
        <v>872</v>
      </c>
      <c r="F508" s="35" t="s">
        <v>23</v>
      </c>
      <c r="G508" s="35">
        <v>2</v>
      </c>
      <c r="H508" s="35" t="s">
        <v>38</v>
      </c>
      <c r="I508" s="35" t="s">
        <v>858</v>
      </c>
      <c r="J508" s="35">
        <v>1.7</v>
      </c>
      <c r="K508" s="10">
        <v>544</v>
      </c>
      <c r="L508" s="112">
        <v>960</v>
      </c>
      <c r="M508" s="35"/>
      <c r="N508" s="35"/>
      <c r="O508" s="113"/>
    </row>
    <row r="509" ht="14.25" spans="1:15">
      <c r="A509" s="35"/>
      <c r="B509" s="35"/>
      <c r="C509" s="35"/>
      <c r="D509" s="35"/>
      <c r="E509" s="35"/>
      <c r="F509" s="35"/>
      <c r="G509" s="35"/>
      <c r="H509" s="10" t="s">
        <v>143</v>
      </c>
      <c r="I509" s="35" t="s">
        <v>858</v>
      </c>
      <c r="J509" s="35">
        <v>1.3</v>
      </c>
      <c r="K509" s="10">
        <v>416</v>
      </c>
      <c r="L509" s="112"/>
      <c r="M509" s="35"/>
      <c r="N509" s="35"/>
      <c r="O509" s="113"/>
    </row>
    <row r="510" ht="14.25" spans="1:15">
      <c r="A510" s="35">
        <f>COUNTA($A$5:A509)</f>
        <v>312</v>
      </c>
      <c r="B510" s="35" t="s">
        <v>506</v>
      </c>
      <c r="C510" s="35" t="s">
        <v>803</v>
      </c>
      <c r="D510" s="35" t="s">
        <v>873</v>
      </c>
      <c r="E510" s="35" t="s">
        <v>874</v>
      </c>
      <c r="F510" s="35" t="s">
        <v>45</v>
      </c>
      <c r="G510" s="35">
        <v>1</v>
      </c>
      <c r="H510" s="35" t="s">
        <v>38</v>
      </c>
      <c r="I510" s="35" t="s">
        <v>873</v>
      </c>
      <c r="J510" s="35">
        <v>2.5</v>
      </c>
      <c r="K510" s="10">
        <v>800</v>
      </c>
      <c r="L510" s="112">
        <v>1760</v>
      </c>
      <c r="M510" s="35" t="s">
        <v>875</v>
      </c>
      <c r="N510" s="35"/>
      <c r="O510" s="113"/>
    </row>
    <row r="511" ht="28.5" spans="1:15">
      <c r="A511" s="35"/>
      <c r="B511" s="35"/>
      <c r="C511" s="35"/>
      <c r="D511" s="35"/>
      <c r="E511" s="35"/>
      <c r="F511" s="35"/>
      <c r="G511" s="35"/>
      <c r="H511" s="35" t="s">
        <v>516</v>
      </c>
      <c r="I511" s="35" t="s">
        <v>873</v>
      </c>
      <c r="J511" s="35">
        <v>2</v>
      </c>
      <c r="K511" s="10">
        <v>960</v>
      </c>
      <c r="L511" s="112"/>
      <c r="M511" s="35"/>
      <c r="N511" s="35"/>
      <c r="O511" s="113"/>
    </row>
    <row r="512" ht="14.25" spans="1:15">
      <c r="A512" s="35">
        <f>COUNTA($A$5:A511)</f>
        <v>313</v>
      </c>
      <c r="B512" s="35" t="s">
        <v>506</v>
      </c>
      <c r="C512" s="35" t="s">
        <v>803</v>
      </c>
      <c r="D512" s="35" t="s">
        <v>873</v>
      </c>
      <c r="E512" s="35" t="s">
        <v>876</v>
      </c>
      <c r="F512" s="35" t="s">
        <v>45</v>
      </c>
      <c r="G512" s="35">
        <v>1</v>
      </c>
      <c r="H512" s="35" t="s">
        <v>38</v>
      </c>
      <c r="I512" s="35" t="s">
        <v>873</v>
      </c>
      <c r="J512" s="35">
        <v>2.07</v>
      </c>
      <c r="K512" s="10">
        <v>662.4</v>
      </c>
      <c r="L512" s="112">
        <v>3030.4</v>
      </c>
      <c r="M512" s="35" t="s">
        <v>877</v>
      </c>
      <c r="N512" s="35"/>
      <c r="O512" s="113"/>
    </row>
    <row r="513" ht="42.75" spans="1:15">
      <c r="A513" s="35"/>
      <c r="B513" s="35"/>
      <c r="C513" s="35"/>
      <c r="D513" s="35"/>
      <c r="E513" s="35"/>
      <c r="F513" s="35"/>
      <c r="G513" s="35"/>
      <c r="H513" s="35" t="s">
        <v>878</v>
      </c>
      <c r="I513" s="35" t="s">
        <v>873</v>
      </c>
      <c r="J513" s="35">
        <v>3.7</v>
      </c>
      <c r="K513" s="10">
        <v>2368</v>
      </c>
      <c r="L513" s="112"/>
      <c r="M513" s="35"/>
      <c r="N513" s="35"/>
      <c r="O513" s="113"/>
    </row>
    <row r="514" ht="14.25" spans="1:15">
      <c r="A514" s="35">
        <f>COUNTA($A$5:A513)</f>
        <v>314</v>
      </c>
      <c r="B514" s="35" t="s">
        <v>506</v>
      </c>
      <c r="C514" s="35" t="s">
        <v>803</v>
      </c>
      <c r="D514" s="35" t="s">
        <v>873</v>
      </c>
      <c r="E514" s="35" t="s">
        <v>879</v>
      </c>
      <c r="F514" s="35" t="s">
        <v>60</v>
      </c>
      <c r="G514" s="35">
        <v>3</v>
      </c>
      <c r="H514" s="35" t="s">
        <v>38</v>
      </c>
      <c r="I514" s="35" t="s">
        <v>873</v>
      </c>
      <c r="J514" s="35">
        <v>1.9</v>
      </c>
      <c r="K514" s="10">
        <v>608</v>
      </c>
      <c r="L514" s="112">
        <v>1888</v>
      </c>
      <c r="M514" s="35" t="s">
        <v>880</v>
      </c>
      <c r="N514" s="35"/>
      <c r="O514" s="113"/>
    </row>
    <row r="515" ht="42.75" spans="1:15">
      <c r="A515" s="35"/>
      <c r="B515" s="35"/>
      <c r="C515" s="35"/>
      <c r="D515" s="35"/>
      <c r="E515" s="35"/>
      <c r="F515" s="35"/>
      <c r="G515" s="35"/>
      <c r="H515" s="35" t="s">
        <v>31</v>
      </c>
      <c r="I515" s="35" t="s">
        <v>873</v>
      </c>
      <c r="J515" s="35">
        <v>2</v>
      </c>
      <c r="K515" s="10">
        <v>1280</v>
      </c>
      <c r="L515" s="112"/>
      <c r="M515" s="35"/>
      <c r="N515" s="35"/>
      <c r="O515" s="113"/>
    </row>
    <row r="516" ht="14.25" spans="1:15">
      <c r="A516" s="35">
        <f>COUNTA($A$5:A515)</f>
        <v>315</v>
      </c>
      <c r="B516" s="35" t="s">
        <v>506</v>
      </c>
      <c r="C516" s="35" t="s">
        <v>803</v>
      </c>
      <c r="D516" s="35" t="s">
        <v>873</v>
      </c>
      <c r="E516" s="35" t="s">
        <v>881</v>
      </c>
      <c r="F516" s="35" t="s">
        <v>545</v>
      </c>
      <c r="G516" s="35">
        <v>4</v>
      </c>
      <c r="H516" s="35" t="s">
        <v>38</v>
      </c>
      <c r="I516" s="35" t="s">
        <v>873</v>
      </c>
      <c r="J516" s="35">
        <v>0.5</v>
      </c>
      <c r="K516" s="10">
        <v>120</v>
      </c>
      <c r="L516" s="112">
        <v>1764</v>
      </c>
      <c r="M516" s="35" t="s">
        <v>882</v>
      </c>
      <c r="N516" s="35"/>
      <c r="O516" s="113"/>
    </row>
    <row r="517" ht="14.25" spans="1:15">
      <c r="A517" s="35"/>
      <c r="B517" s="35"/>
      <c r="C517" s="35"/>
      <c r="D517" s="35"/>
      <c r="E517" s="35"/>
      <c r="F517" s="35"/>
      <c r="G517" s="35"/>
      <c r="H517" s="35" t="s">
        <v>143</v>
      </c>
      <c r="I517" s="35" t="s">
        <v>873</v>
      </c>
      <c r="J517" s="35">
        <v>2.5</v>
      </c>
      <c r="K517" s="10">
        <v>600</v>
      </c>
      <c r="L517" s="112"/>
      <c r="M517" s="35"/>
      <c r="N517" s="35"/>
      <c r="O517" s="113"/>
    </row>
    <row r="518" ht="42.75" spans="1:15">
      <c r="A518" s="35"/>
      <c r="B518" s="35"/>
      <c r="C518" s="35"/>
      <c r="D518" s="35"/>
      <c r="E518" s="35"/>
      <c r="F518" s="35"/>
      <c r="G518" s="35"/>
      <c r="H518" s="35" t="s">
        <v>31</v>
      </c>
      <c r="I518" s="35" t="s">
        <v>873</v>
      </c>
      <c r="J518" s="35">
        <v>1.5</v>
      </c>
      <c r="K518" s="10">
        <v>720</v>
      </c>
      <c r="L518" s="112"/>
      <c r="M518" s="35"/>
      <c r="N518" s="35"/>
      <c r="O518" s="113"/>
    </row>
    <row r="519" ht="14.25" spans="1:15">
      <c r="A519" s="35"/>
      <c r="B519" s="35"/>
      <c r="C519" s="35"/>
      <c r="D519" s="35"/>
      <c r="E519" s="35"/>
      <c r="F519" s="35"/>
      <c r="G519" s="35"/>
      <c r="H519" s="35" t="s">
        <v>25</v>
      </c>
      <c r="I519" s="35" t="s">
        <v>873</v>
      </c>
      <c r="J519" s="35">
        <v>36</v>
      </c>
      <c r="K519" s="10">
        <v>324</v>
      </c>
      <c r="L519" s="112"/>
      <c r="M519" s="35"/>
      <c r="N519" s="35"/>
      <c r="O519" s="113"/>
    </row>
    <row r="520" ht="14.25" spans="1:15">
      <c r="A520" s="35">
        <f>COUNTA($A$5:A519)</f>
        <v>316</v>
      </c>
      <c r="B520" s="35" t="s">
        <v>506</v>
      </c>
      <c r="C520" s="35" t="s">
        <v>803</v>
      </c>
      <c r="D520" s="35" t="s">
        <v>873</v>
      </c>
      <c r="E520" s="35" t="s">
        <v>883</v>
      </c>
      <c r="F520" s="35" t="s">
        <v>45</v>
      </c>
      <c r="G520" s="35">
        <v>4</v>
      </c>
      <c r="H520" s="35" t="s">
        <v>38</v>
      </c>
      <c r="I520" s="35" t="s">
        <v>873</v>
      </c>
      <c r="J520" s="35">
        <v>1.83</v>
      </c>
      <c r="K520" s="10">
        <v>585.6</v>
      </c>
      <c r="L520" s="112">
        <v>1734.4</v>
      </c>
      <c r="M520" s="35" t="s">
        <v>884</v>
      </c>
      <c r="N520" s="35"/>
      <c r="O520" s="113"/>
    </row>
    <row r="521" ht="14.25" spans="1:15">
      <c r="A521" s="35"/>
      <c r="B521" s="35"/>
      <c r="C521" s="35"/>
      <c r="D521" s="35"/>
      <c r="E521" s="35"/>
      <c r="F521" s="35"/>
      <c r="G521" s="35"/>
      <c r="H521" s="35" t="s">
        <v>143</v>
      </c>
      <c r="I521" s="35" t="s">
        <v>873</v>
      </c>
      <c r="J521" s="35">
        <v>1.61</v>
      </c>
      <c r="K521" s="10">
        <v>515.2</v>
      </c>
      <c r="L521" s="112"/>
      <c r="M521" s="35"/>
      <c r="N521" s="35"/>
      <c r="O521" s="113"/>
    </row>
    <row r="522" ht="28.5" spans="1:15">
      <c r="A522" s="35"/>
      <c r="B522" s="35"/>
      <c r="C522" s="35"/>
      <c r="D522" s="35"/>
      <c r="E522" s="35"/>
      <c r="F522" s="35"/>
      <c r="G522" s="35"/>
      <c r="H522" s="35" t="s">
        <v>516</v>
      </c>
      <c r="I522" s="35" t="s">
        <v>873</v>
      </c>
      <c r="J522" s="35">
        <v>1.32</v>
      </c>
      <c r="K522" s="10">
        <v>633.6</v>
      </c>
      <c r="L522" s="112"/>
      <c r="M522" s="35"/>
      <c r="N522" s="35"/>
      <c r="O522" s="113"/>
    </row>
    <row r="523" ht="28.5" spans="1:15">
      <c r="A523" s="35">
        <f>COUNTA($A$5:A522)</f>
        <v>317</v>
      </c>
      <c r="B523" s="35" t="s">
        <v>506</v>
      </c>
      <c r="C523" s="35" t="s">
        <v>803</v>
      </c>
      <c r="D523" s="35" t="s">
        <v>873</v>
      </c>
      <c r="E523" s="35" t="s">
        <v>885</v>
      </c>
      <c r="F523" s="35" t="s">
        <v>112</v>
      </c>
      <c r="G523" s="35">
        <v>3</v>
      </c>
      <c r="H523" s="35" t="s">
        <v>516</v>
      </c>
      <c r="I523" s="35" t="s">
        <v>873</v>
      </c>
      <c r="J523" s="35">
        <v>0.8</v>
      </c>
      <c r="K523" s="10">
        <v>384</v>
      </c>
      <c r="L523" s="112">
        <v>384</v>
      </c>
      <c r="M523" s="35"/>
      <c r="N523" s="35"/>
      <c r="O523" s="113"/>
    </row>
    <row r="524" ht="14.25" spans="1:15">
      <c r="A524" s="35">
        <f>COUNTA($A$5:A523)</f>
        <v>318</v>
      </c>
      <c r="B524" s="35" t="s">
        <v>506</v>
      </c>
      <c r="C524" s="35" t="s">
        <v>803</v>
      </c>
      <c r="D524" s="35" t="s">
        <v>886</v>
      </c>
      <c r="E524" s="35" t="s">
        <v>887</v>
      </c>
      <c r="F524" s="35" t="s">
        <v>45</v>
      </c>
      <c r="G524" s="35">
        <v>2</v>
      </c>
      <c r="H524" s="35" t="s">
        <v>38</v>
      </c>
      <c r="I524" s="35" t="s">
        <v>886</v>
      </c>
      <c r="J524" s="35">
        <v>1.7</v>
      </c>
      <c r="K524" s="10">
        <v>544</v>
      </c>
      <c r="L524" s="112">
        <v>1504</v>
      </c>
      <c r="M524" s="35" t="s">
        <v>888</v>
      </c>
      <c r="N524" s="35"/>
      <c r="O524" s="113"/>
    </row>
    <row r="525" ht="28.5" spans="1:15">
      <c r="A525" s="35"/>
      <c r="B525" s="35"/>
      <c r="C525" s="35"/>
      <c r="D525" s="35"/>
      <c r="E525" s="35"/>
      <c r="F525" s="35"/>
      <c r="G525" s="35"/>
      <c r="H525" s="35" t="s">
        <v>516</v>
      </c>
      <c r="I525" s="35" t="s">
        <v>886</v>
      </c>
      <c r="J525" s="35">
        <v>2</v>
      </c>
      <c r="K525" s="10">
        <v>960</v>
      </c>
      <c r="L525" s="112"/>
      <c r="M525" s="35"/>
      <c r="N525" s="35"/>
      <c r="O525" s="113"/>
    </row>
    <row r="526" ht="14.25" spans="1:15">
      <c r="A526" s="35">
        <f>COUNTA($A$5:A525)</f>
        <v>319</v>
      </c>
      <c r="B526" s="35" t="s">
        <v>506</v>
      </c>
      <c r="C526" s="35" t="s">
        <v>803</v>
      </c>
      <c r="D526" s="35" t="s">
        <v>886</v>
      </c>
      <c r="E526" s="35" t="s">
        <v>889</v>
      </c>
      <c r="F526" s="35" t="s">
        <v>23</v>
      </c>
      <c r="G526" s="35">
        <v>2</v>
      </c>
      <c r="H526" s="35" t="s">
        <v>38</v>
      </c>
      <c r="I526" s="35" t="s">
        <v>886</v>
      </c>
      <c r="J526" s="35">
        <v>1.3</v>
      </c>
      <c r="K526" s="10">
        <v>416</v>
      </c>
      <c r="L526" s="112">
        <v>1268</v>
      </c>
      <c r="M526" s="35" t="s">
        <v>890</v>
      </c>
      <c r="N526" s="35"/>
      <c r="O526" s="113"/>
    </row>
    <row r="527" ht="28.5" spans="1:15">
      <c r="A527" s="35"/>
      <c r="B527" s="35"/>
      <c r="C527" s="35"/>
      <c r="D527" s="35"/>
      <c r="E527" s="35"/>
      <c r="F527" s="35"/>
      <c r="G527" s="35"/>
      <c r="H527" s="35" t="s">
        <v>516</v>
      </c>
      <c r="I527" s="35" t="s">
        <v>886</v>
      </c>
      <c r="J527" s="35">
        <v>1.1</v>
      </c>
      <c r="K527" s="10">
        <v>528</v>
      </c>
      <c r="L527" s="112"/>
      <c r="M527" s="35"/>
      <c r="N527" s="35"/>
      <c r="O527" s="113"/>
    </row>
    <row r="528" ht="14.25" spans="1:15">
      <c r="A528" s="35"/>
      <c r="B528" s="35"/>
      <c r="C528" s="35"/>
      <c r="D528" s="35"/>
      <c r="E528" s="35"/>
      <c r="F528" s="35"/>
      <c r="G528" s="35"/>
      <c r="H528" s="35" t="s">
        <v>25</v>
      </c>
      <c r="I528" s="35" t="s">
        <v>886</v>
      </c>
      <c r="J528" s="35">
        <v>27</v>
      </c>
      <c r="K528" s="10">
        <v>324</v>
      </c>
      <c r="L528" s="112"/>
      <c r="M528" s="35"/>
      <c r="N528" s="35"/>
      <c r="O528" s="113"/>
    </row>
    <row r="529" ht="14.25" spans="1:15">
      <c r="A529" s="35">
        <f>COUNTA($A$5:A528)</f>
        <v>320</v>
      </c>
      <c r="B529" s="35" t="s">
        <v>506</v>
      </c>
      <c r="C529" s="35" t="s">
        <v>803</v>
      </c>
      <c r="D529" s="35" t="s">
        <v>886</v>
      </c>
      <c r="E529" s="35" t="s">
        <v>891</v>
      </c>
      <c r="F529" s="35" t="s">
        <v>40</v>
      </c>
      <c r="G529" s="35">
        <v>3</v>
      </c>
      <c r="H529" s="10" t="s">
        <v>38</v>
      </c>
      <c r="I529" s="35" t="s">
        <v>886</v>
      </c>
      <c r="J529" s="10">
        <v>0.5</v>
      </c>
      <c r="K529" s="10">
        <v>160</v>
      </c>
      <c r="L529" s="112">
        <v>1360</v>
      </c>
      <c r="M529" s="35" t="s">
        <v>892</v>
      </c>
      <c r="N529" s="35"/>
      <c r="O529" s="113"/>
    </row>
    <row r="530" ht="28.5" spans="1:15">
      <c r="A530" s="35"/>
      <c r="B530" s="35"/>
      <c r="C530" s="35"/>
      <c r="D530" s="35"/>
      <c r="E530" s="35"/>
      <c r="F530" s="35"/>
      <c r="G530" s="35"/>
      <c r="H530" s="10" t="s">
        <v>516</v>
      </c>
      <c r="I530" s="35" t="s">
        <v>886</v>
      </c>
      <c r="J530" s="10">
        <v>2.5</v>
      </c>
      <c r="K530" s="10">
        <v>1200</v>
      </c>
      <c r="L530" s="112"/>
      <c r="M530" s="35"/>
      <c r="N530" s="35"/>
      <c r="O530" s="113"/>
    </row>
    <row r="531" ht="28.5" spans="1:18">
      <c r="A531" s="35">
        <f>COUNTA($A$5:A530)</f>
        <v>321</v>
      </c>
      <c r="B531" s="35" t="s">
        <v>506</v>
      </c>
      <c r="C531" s="35" t="s">
        <v>803</v>
      </c>
      <c r="D531" s="35" t="s">
        <v>886</v>
      </c>
      <c r="E531" s="35" t="s">
        <v>893</v>
      </c>
      <c r="F531" s="35" t="s">
        <v>545</v>
      </c>
      <c r="G531" s="35">
        <v>2</v>
      </c>
      <c r="H531" s="35" t="s">
        <v>516</v>
      </c>
      <c r="I531" s="35" t="s">
        <v>886</v>
      </c>
      <c r="J531" s="35">
        <v>1.5</v>
      </c>
      <c r="K531" s="10">
        <v>540</v>
      </c>
      <c r="L531" s="112">
        <v>540</v>
      </c>
      <c r="M531" s="35" t="s">
        <v>894</v>
      </c>
      <c r="N531" s="35"/>
      <c r="O531" s="113"/>
      <c r="R531" s="125"/>
    </row>
    <row r="532" ht="28.5" spans="1:15">
      <c r="A532" s="35">
        <f>COUNTA($A$5:A531)</f>
        <v>322</v>
      </c>
      <c r="B532" s="35" t="s">
        <v>506</v>
      </c>
      <c r="C532" s="35" t="s">
        <v>803</v>
      </c>
      <c r="D532" s="35" t="s">
        <v>895</v>
      </c>
      <c r="E532" s="35" t="s">
        <v>896</v>
      </c>
      <c r="F532" s="35" t="s">
        <v>523</v>
      </c>
      <c r="G532" s="35">
        <v>2</v>
      </c>
      <c r="H532" s="35" t="s">
        <v>38</v>
      </c>
      <c r="I532" s="35" t="s">
        <v>895</v>
      </c>
      <c r="J532" s="35">
        <v>1.66</v>
      </c>
      <c r="K532" s="10">
        <v>398.4</v>
      </c>
      <c r="L532" s="112">
        <v>398.4</v>
      </c>
      <c r="M532" s="35" t="s">
        <v>897</v>
      </c>
      <c r="N532" s="35"/>
      <c r="O532" s="113"/>
    </row>
    <row r="533" ht="28.5" spans="1:15">
      <c r="A533" s="35">
        <f>COUNTA($A$5:A532)</f>
        <v>323</v>
      </c>
      <c r="B533" s="35" t="s">
        <v>506</v>
      </c>
      <c r="C533" s="35" t="s">
        <v>898</v>
      </c>
      <c r="D533" s="35" t="s">
        <v>899</v>
      </c>
      <c r="E533" s="35" t="s">
        <v>900</v>
      </c>
      <c r="F533" s="35" t="s">
        <v>680</v>
      </c>
      <c r="G533" s="35">
        <v>2</v>
      </c>
      <c r="H533" s="32" t="s">
        <v>901</v>
      </c>
      <c r="I533" s="32" t="s">
        <v>899</v>
      </c>
      <c r="J533" s="32">
        <v>1.1</v>
      </c>
      <c r="K533" s="10">
        <v>528</v>
      </c>
      <c r="L533" s="112">
        <v>888</v>
      </c>
      <c r="M533" s="35" t="s">
        <v>902</v>
      </c>
      <c r="N533" s="35"/>
      <c r="O533" s="113"/>
    </row>
    <row r="534" ht="28.5" spans="1:15">
      <c r="A534" s="35"/>
      <c r="B534" s="35"/>
      <c r="C534" s="35"/>
      <c r="D534" s="35"/>
      <c r="E534" s="35"/>
      <c r="F534" s="35"/>
      <c r="G534" s="35"/>
      <c r="H534" s="32" t="s">
        <v>566</v>
      </c>
      <c r="I534" s="35" t="s">
        <v>899</v>
      </c>
      <c r="J534" s="35">
        <v>1</v>
      </c>
      <c r="K534" s="10">
        <v>360</v>
      </c>
      <c r="L534" s="112"/>
      <c r="M534" s="35"/>
      <c r="N534" s="35"/>
      <c r="O534" s="113"/>
    </row>
    <row r="535" ht="28.5" spans="1:15">
      <c r="A535" s="35">
        <f>COUNTA($A$5:A534)</f>
        <v>324</v>
      </c>
      <c r="B535" s="35" t="s">
        <v>506</v>
      </c>
      <c r="C535" s="35" t="s">
        <v>898</v>
      </c>
      <c r="D535" s="35" t="s">
        <v>903</v>
      </c>
      <c r="E535" s="35" t="s">
        <v>904</v>
      </c>
      <c r="F535" s="35" t="s">
        <v>112</v>
      </c>
      <c r="G535" s="35">
        <v>4</v>
      </c>
      <c r="H535" s="35" t="s">
        <v>905</v>
      </c>
      <c r="I535" s="35" t="s">
        <v>903</v>
      </c>
      <c r="J535" s="35">
        <v>1.8</v>
      </c>
      <c r="K535" s="10">
        <v>720</v>
      </c>
      <c r="L535" s="112">
        <v>280</v>
      </c>
      <c r="M535" s="35" t="s">
        <v>906</v>
      </c>
      <c r="N535" s="123" t="s">
        <v>525</v>
      </c>
      <c r="O535" s="113"/>
    </row>
    <row r="536" ht="28.5" spans="1:15">
      <c r="A536" s="35">
        <f>COUNTA($A$5:A535)</f>
        <v>325</v>
      </c>
      <c r="B536" s="35" t="s">
        <v>506</v>
      </c>
      <c r="C536" s="35" t="s">
        <v>898</v>
      </c>
      <c r="D536" s="35" t="s">
        <v>907</v>
      </c>
      <c r="E536" s="35" t="s">
        <v>908</v>
      </c>
      <c r="F536" s="35" t="s">
        <v>680</v>
      </c>
      <c r="G536" s="35">
        <v>2</v>
      </c>
      <c r="H536" s="35" t="s">
        <v>143</v>
      </c>
      <c r="I536" s="35" t="s">
        <v>907</v>
      </c>
      <c r="J536" s="35">
        <v>3</v>
      </c>
      <c r="K536" s="10">
        <v>720</v>
      </c>
      <c r="L536" s="112">
        <v>720</v>
      </c>
      <c r="M536" s="35" t="s">
        <v>909</v>
      </c>
      <c r="N536" s="123"/>
      <c r="O536" s="113"/>
    </row>
    <row r="537" ht="14.25" spans="1:15">
      <c r="A537" s="35">
        <f>COUNTA($A$5:A536)</f>
        <v>326</v>
      </c>
      <c r="B537" s="35" t="s">
        <v>506</v>
      </c>
      <c r="C537" s="35" t="s">
        <v>898</v>
      </c>
      <c r="D537" s="35" t="s">
        <v>910</v>
      </c>
      <c r="E537" s="35" t="s">
        <v>911</v>
      </c>
      <c r="F537" s="35" t="s">
        <v>686</v>
      </c>
      <c r="G537" s="35">
        <v>6</v>
      </c>
      <c r="H537" s="35" t="s">
        <v>143</v>
      </c>
      <c r="I537" s="35" t="s">
        <v>910</v>
      </c>
      <c r="J537" s="35">
        <v>1.4</v>
      </c>
      <c r="K537" s="10">
        <v>336</v>
      </c>
      <c r="L537" s="112">
        <v>1680</v>
      </c>
      <c r="M537" s="35" t="s">
        <v>912</v>
      </c>
      <c r="N537" s="35"/>
      <c r="O537" s="113"/>
    </row>
    <row r="538" ht="28.5" spans="1:15">
      <c r="A538" s="35"/>
      <c r="B538" s="35"/>
      <c r="C538" s="35"/>
      <c r="D538" s="35"/>
      <c r="E538" s="35"/>
      <c r="F538" s="35"/>
      <c r="G538" s="35"/>
      <c r="H538" s="35" t="s">
        <v>905</v>
      </c>
      <c r="I538" s="35" t="s">
        <v>910</v>
      </c>
      <c r="J538" s="35">
        <v>2.2</v>
      </c>
      <c r="K538" s="10">
        <v>660</v>
      </c>
      <c r="L538" s="112"/>
      <c r="M538" s="35"/>
      <c r="N538" s="35"/>
      <c r="O538" s="113"/>
    </row>
    <row r="539" ht="28.5" spans="1:15">
      <c r="A539" s="35"/>
      <c r="B539" s="35"/>
      <c r="C539" s="35"/>
      <c r="D539" s="35"/>
      <c r="E539" s="35"/>
      <c r="F539" s="35"/>
      <c r="G539" s="35"/>
      <c r="H539" s="35" t="s">
        <v>727</v>
      </c>
      <c r="I539" s="35" t="s">
        <v>910</v>
      </c>
      <c r="J539" s="35">
        <v>1.9</v>
      </c>
      <c r="K539" s="10">
        <v>684</v>
      </c>
      <c r="L539" s="112"/>
      <c r="M539" s="35"/>
      <c r="N539" s="35"/>
      <c r="O539" s="113"/>
    </row>
    <row r="540" ht="28.5" spans="1:15">
      <c r="A540" s="35">
        <f>COUNTA($A$5:A539)</f>
        <v>327</v>
      </c>
      <c r="B540" s="35" t="s">
        <v>506</v>
      </c>
      <c r="C540" s="35" t="s">
        <v>898</v>
      </c>
      <c r="D540" s="35" t="s">
        <v>913</v>
      </c>
      <c r="E540" s="35" t="s">
        <v>914</v>
      </c>
      <c r="F540" s="35" t="s">
        <v>637</v>
      </c>
      <c r="G540" s="35">
        <v>2</v>
      </c>
      <c r="H540" s="35" t="s">
        <v>727</v>
      </c>
      <c r="I540" s="35" t="s">
        <v>295</v>
      </c>
      <c r="J540" s="35">
        <v>1</v>
      </c>
      <c r="K540" s="10">
        <v>480</v>
      </c>
      <c r="L540" s="112">
        <v>480</v>
      </c>
      <c r="M540" s="35" t="s">
        <v>915</v>
      </c>
      <c r="N540" s="123"/>
      <c r="O540" s="113"/>
    </row>
    <row r="541" ht="28.5" spans="1:15">
      <c r="A541" s="35">
        <f>COUNTA($A$5:A540)</f>
        <v>328</v>
      </c>
      <c r="B541" s="35" t="s">
        <v>506</v>
      </c>
      <c r="C541" s="35" t="s">
        <v>898</v>
      </c>
      <c r="D541" s="35" t="s">
        <v>916</v>
      </c>
      <c r="E541" s="35" t="s">
        <v>917</v>
      </c>
      <c r="F541" s="35" t="s">
        <v>689</v>
      </c>
      <c r="G541" s="35">
        <v>4</v>
      </c>
      <c r="H541" s="35" t="s">
        <v>25</v>
      </c>
      <c r="I541" s="35" t="s">
        <v>916</v>
      </c>
      <c r="J541" s="35">
        <v>20</v>
      </c>
      <c r="K541" s="10">
        <v>240</v>
      </c>
      <c r="L541" s="112">
        <v>240</v>
      </c>
      <c r="M541" s="35" t="s">
        <v>918</v>
      </c>
      <c r="N541" s="123"/>
      <c r="O541" s="113"/>
    </row>
    <row r="542" ht="28.5" spans="1:15">
      <c r="A542" s="35">
        <f>COUNTA($A$5:A541)</f>
        <v>329</v>
      </c>
      <c r="B542" s="35" t="s">
        <v>506</v>
      </c>
      <c r="C542" s="35" t="s">
        <v>898</v>
      </c>
      <c r="D542" s="35" t="s">
        <v>916</v>
      </c>
      <c r="E542" s="35" t="s">
        <v>919</v>
      </c>
      <c r="F542" s="35" t="s">
        <v>686</v>
      </c>
      <c r="G542" s="35">
        <v>3</v>
      </c>
      <c r="H542" s="35" t="s">
        <v>38</v>
      </c>
      <c r="I542" s="35" t="s">
        <v>916</v>
      </c>
      <c r="J542" s="35">
        <v>2.3</v>
      </c>
      <c r="K542" s="10">
        <v>552</v>
      </c>
      <c r="L542" s="112">
        <v>552</v>
      </c>
      <c r="M542" s="35" t="s">
        <v>920</v>
      </c>
      <c r="N542" s="123"/>
      <c r="O542" s="113"/>
    </row>
    <row r="543" ht="14.25" spans="1:15">
      <c r="A543" s="35">
        <f>COUNTA($A$5:A542)</f>
        <v>330</v>
      </c>
      <c r="B543" s="35" t="s">
        <v>506</v>
      </c>
      <c r="C543" s="35" t="s">
        <v>898</v>
      </c>
      <c r="D543" s="35" t="s">
        <v>916</v>
      </c>
      <c r="E543" s="35" t="s">
        <v>921</v>
      </c>
      <c r="F543" s="35" t="s">
        <v>637</v>
      </c>
      <c r="G543" s="35">
        <v>4</v>
      </c>
      <c r="H543" s="35" t="s">
        <v>143</v>
      </c>
      <c r="I543" s="35" t="s">
        <v>916</v>
      </c>
      <c r="J543" s="35">
        <v>1.1</v>
      </c>
      <c r="K543" s="10">
        <v>352</v>
      </c>
      <c r="L543" s="112">
        <v>1152</v>
      </c>
      <c r="M543" s="35" t="s">
        <v>819</v>
      </c>
      <c r="N543" s="35"/>
      <c r="O543" s="113"/>
    </row>
    <row r="544" ht="14.25" spans="1:15">
      <c r="A544" s="35"/>
      <c r="B544" s="35"/>
      <c r="C544" s="35"/>
      <c r="D544" s="35"/>
      <c r="E544" s="35"/>
      <c r="F544" s="35"/>
      <c r="G544" s="35"/>
      <c r="H544" s="35" t="s">
        <v>38</v>
      </c>
      <c r="I544" s="35" t="s">
        <v>916</v>
      </c>
      <c r="J544" s="35">
        <v>2.5</v>
      </c>
      <c r="K544" s="10">
        <v>800</v>
      </c>
      <c r="L544" s="112"/>
      <c r="M544" s="35"/>
      <c r="N544" s="35"/>
      <c r="O544" s="113"/>
    </row>
    <row r="545" ht="14.25" spans="1:15">
      <c r="A545" s="35">
        <f>COUNTA($A$5:A544)</f>
        <v>331</v>
      </c>
      <c r="B545" s="35" t="s">
        <v>506</v>
      </c>
      <c r="C545" s="35" t="s">
        <v>898</v>
      </c>
      <c r="D545" s="35" t="s">
        <v>907</v>
      </c>
      <c r="E545" s="35" t="s">
        <v>922</v>
      </c>
      <c r="F545" s="35" t="s">
        <v>689</v>
      </c>
      <c r="G545" s="35">
        <v>1</v>
      </c>
      <c r="H545" s="35" t="s">
        <v>143</v>
      </c>
      <c r="I545" s="35" t="s">
        <v>907</v>
      </c>
      <c r="J545" s="35">
        <v>1.1</v>
      </c>
      <c r="K545" s="10">
        <v>352</v>
      </c>
      <c r="L545" s="112">
        <v>1432</v>
      </c>
      <c r="M545" s="35" t="s">
        <v>871</v>
      </c>
      <c r="N545" s="35"/>
      <c r="O545" s="113"/>
    </row>
    <row r="546" ht="28.5" spans="1:15">
      <c r="A546" s="35"/>
      <c r="B546" s="35"/>
      <c r="C546" s="35"/>
      <c r="D546" s="35"/>
      <c r="E546" s="35"/>
      <c r="F546" s="35"/>
      <c r="G546" s="35"/>
      <c r="H546" s="35" t="s">
        <v>727</v>
      </c>
      <c r="I546" s="35" t="s">
        <v>907</v>
      </c>
      <c r="J546" s="35">
        <v>1.5</v>
      </c>
      <c r="K546" s="10">
        <v>720</v>
      </c>
      <c r="L546" s="112"/>
      <c r="M546" s="35"/>
      <c r="N546" s="35"/>
      <c r="O546" s="113"/>
    </row>
    <row r="547" ht="14.25" spans="1:15">
      <c r="A547" s="35"/>
      <c r="B547" s="35"/>
      <c r="C547" s="35"/>
      <c r="D547" s="35"/>
      <c r="E547" s="35"/>
      <c r="F547" s="35"/>
      <c r="G547" s="35"/>
      <c r="H547" s="35" t="s">
        <v>25</v>
      </c>
      <c r="I547" s="35" t="s">
        <v>907</v>
      </c>
      <c r="J547" s="35">
        <v>30</v>
      </c>
      <c r="K547" s="10">
        <v>360</v>
      </c>
      <c r="L547" s="112"/>
      <c r="M547" s="35"/>
      <c r="N547" s="35"/>
      <c r="O547" s="113"/>
    </row>
    <row r="548" ht="28.5" spans="1:15">
      <c r="A548" s="35">
        <f>COUNTA($A$5:A547)</f>
        <v>332</v>
      </c>
      <c r="B548" s="35" t="s">
        <v>506</v>
      </c>
      <c r="C548" s="35" t="s">
        <v>898</v>
      </c>
      <c r="D548" s="35" t="s">
        <v>916</v>
      </c>
      <c r="E548" s="35" t="s">
        <v>923</v>
      </c>
      <c r="F548" s="35" t="s">
        <v>689</v>
      </c>
      <c r="G548" s="35">
        <v>1</v>
      </c>
      <c r="H548" s="35" t="s">
        <v>95</v>
      </c>
      <c r="I548" s="35" t="s">
        <v>916</v>
      </c>
      <c r="J548" s="35">
        <v>0.2</v>
      </c>
      <c r="K548" s="10">
        <v>128</v>
      </c>
      <c r="L548" s="112">
        <v>128</v>
      </c>
      <c r="M548" s="35"/>
      <c r="N548" s="123"/>
      <c r="O548" s="113"/>
    </row>
    <row r="549" ht="28.5" spans="1:15">
      <c r="A549" s="35">
        <f>COUNTA($A$5:A548)</f>
        <v>333</v>
      </c>
      <c r="B549" s="35" t="s">
        <v>506</v>
      </c>
      <c r="C549" s="35" t="s">
        <v>898</v>
      </c>
      <c r="D549" s="32" t="s">
        <v>924</v>
      </c>
      <c r="E549" s="32" t="s">
        <v>925</v>
      </c>
      <c r="F549" s="35" t="s">
        <v>722</v>
      </c>
      <c r="G549" s="32">
        <v>4</v>
      </c>
      <c r="H549" s="35" t="s">
        <v>38</v>
      </c>
      <c r="I549" s="35" t="s">
        <v>924</v>
      </c>
      <c r="J549" s="35">
        <v>1.6</v>
      </c>
      <c r="K549" s="10">
        <v>512</v>
      </c>
      <c r="L549" s="112">
        <v>512</v>
      </c>
      <c r="M549" s="35"/>
      <c r="N549" s="123"/>
      <c r="O549" s="113"/>
    </row>
    <row r="550" ht="28.5" spans="1:15">
      <c r="A550" s="35">
        <f>COUNTA($A$5:A549)</f>
        <v>334</v>
      </c>
      <c r="B550" s="35" t="s">
        <v>506</v>
      </c>
      <c r="C550" s="35" t="s">
        <v>898</v>
      </c>
      <c r="D550" s="35" t="s">
        <v>916</v>
      </c>
      <c r="E550" s="32" t="s">
        <v>926</v>
      </c>
      <c r="F550" s="32" t="s">
        <v>644</v>
      </c>
      <c r="G550" s="32">
        <v>1</v>
      </c>
      <c r="H550" s="35" t="s">
        <v>25</v>
      </c>
      <c r="I550" s="35" t="s">
        <v>916</v>
      </c>
      <c r="J550" s="35">
        <v>30</v>
      </c>
      <c r="K550" s="10">
        <v>360</v>
      </c>
      <c r="L550" s="112">
        <v>360</v>
      </c>
      <c r="M550" s="35" t="s">
        <v>927</v>
      </c>
      <c r="N550" s="123"/>
      <c r="O550" s="113"/>
    </row>
    <row r="551" ht="14.25" spans="1:15">
      <c r="A551" s="35">
        <f>COUNTA($A$5:A550)</f>
        <v>335</v>
      </c>
      <c r="B551" s="35" t="s">
        <v>506</v>
      </c>
      <c r="C551" s="32" t="s">
        <v>898</v>
      </c>
      <c r="D551" s="32" t="s">
        <v>928</v>
      </c>
      <c r="E551" s="32" t="s">
        <v>929</v>
      </c>
      <c r="F551" s="32" t="s">
        <v>686</v>
      </c>
      <c r="G551" s="32">
        <v>4</v>
      </c>
      <c r="H551" s="35" t="s">
        <v>143</v>
      </c>
      <c r="I551" s="35" t="s">
        <v>928</v>
      </c>
      <c r="J551" s="10">
        <v>2.3</v>
      </c>
      <c r="K551" s="10">
        <v>552</v>
      </c>
      <c r="L551" s="112">
        <v>930</v>
      </c>
      <c r="M551" s="35" t="s">
        <v>930</v>
      </c>
      <c r="N551" s="35"/>
      <c r="O551" s="113"/>
    </row>
    <row r="552" ht="14.25" spans="1:15">
      <c r="A552" s="35"/>
      <c r="B552" s="35"/>
      <c r="C552" s="32"/>
      <c r="D552" s="32"/>
      <c r="E552" s="32"/>
      <c r="F552" s="32"/>
      <c r="G552" s="32"/>
      <c r="H552" s="32" t="s">
        <v>25</v>
      </c>
      <c r="I552" s="35" t="s">
        <v>928</v>
      </c>
      <c r="J552" s="32">
        <v>42</v>
      </c>
      <c r="K552" s="10">
        <v>378</v>
      </c>
      <c r="L552" s="112"/>
      <c r="M552" s="35"/>
      <c r="N552" s="35"/>
      <c r="O552" s="113"/>
    </row>
    <row r="553" ht="28.5" spans="1:14">
      <c r="A553" s="35">
        <f>COUNTA($A$5:A552)</f>
        <v>336</v>
      </c>
      <c r="B553" s="35" t="s">
        <v>506</v>
      </c>
      <c r="C553" s="35" t="s">
        <v>898</v>
      </c>
      <c r="D553" s="35" t="s">
        <v>931</v>
      </c>
      <c r="E553" s="35" t="s">
        <v>932</v>
      </c>
      <c r="F553" s="35" t="s">
        <v>722</v>
      </c>
      <c r="G553" s="35">
        <v>3</v>
      </c>
      <c r="H553" s="35" t="s">
        <v>25</v>
      </c>
      <c r="I553" s="35" t="s">
        <v>931</v>
      </c>
      <c r="J553" s="35">
        <v>20</v>
      </c>
      <c r="K553" s="10">
        <v>240</v>
      </c>
      <c r="L553" s="112">
        <v>240</v>
      </c>
      <c r="M553" s="35" t="s">
        <v>869</v>
      </c>
      <c r="N553" s="123"/>
    </row>
    <row r="554" ht="28.5" spans="1:14">
      <c r="A554" s="35">
        <f>COUNTA($A$5:A553)</f>
        <v>337</v>
      </c>
      <c r="B554" s="35" t="s">
        <v>506</v>
      </c>
      <c r="C554" s="35" t="s">
        <v>898</v>
      </c>
      <c r="D554" s="35" t="s">
        <v>916</v>
      </c>
      <c r="E554" s="35" t="s">
        <v>933</v>
      </c>
      <c r="F554" s="35" t="s">
        <v>45</v>
      </c>
      <c r="G554" s="35">
        <v>4</v>
      </c>
      <c r="H554" s="35" t="s">
        <v>38</v>
      </c>
      <c r="I554" s="35" t="s">
        <v>916</v>
      </c>
      <c r="J554" s="35">
        <v>1.4</v>
      </c>
      <c r="K554" s="10">
        <v>448</v>
      </c>
      <c r="L554" s="112">
        <v>448</v>
      </c>
      <c r="M554" s="35" t="s">
        <v>934</v>
      </c>
      <c r="N554" s="123"/>
    </row>
    <row r="555" ht="28.5" spans="1:14">
      <c r="A555" s="37">
        <f>COUNTA($A$5:A554)</f>
        <v>338</v>
      </c>
      <c r="B555" s="37" t="s">
        <v>935</v>
      </c>
      <c r="C555" s="37" t="s">
        <v>936</v>
      </c>
      <c r="D555" s="10" t="s">
        <v>937</v>
      </c>
      <c r="E555" s="10" t="s">
        <v>938</v>
      </c>
      <c r="F555" s="10" t="s">
        <v>523</v>
      </c>
      <c r="G555" s="10">
        <v>1</v>
      </c>
      <c r="H555" s="10" t="s">
        <v>196</v>
      </c>
      <c r="I555" s="10" t="s">
        <v>939</v>
      </c>
      <c r="J555" s="10">
        <v>4</v>
      </c>
      <c r="K555" s="10">
        <v>1920</v>
      </c>
      <c r="L555" s="10">
        <v>1920</v>
      </c>
      <c r="M555" s="32"/>
      <c r="N555" s="124"/>
    </row>
    <row r="556" ht="28.5" spans="1:14">
      <c r="A556" s="37">
        <f>COUNTA($A$5:A555)</f>
        <v>339</v>
      </c>
      <c r="B556" s="37" t="s">
        <v>935</v>
      </c>
      <c r="C556" s="37" t="s">
        <v>936</v>
      </c>
      <c r="D556" s="10" t="s">
        <v>937</v>
      </c>
      <c r="E556" s="10" t="s">
        <v>940</v>
      </c>
      <c r="F556" s="10" t="s">
        <v>40</v>
      </c>
      <c r="G556" s="10">
        <v>7</v>
      </c>
      <c r="H556" s="10" t="s">
        <v>196</v>
      </c>
      <c r="I556" s="10" t="s">
        <v>939</v>
      </c>
      <c r="J556" s="10">
        <v>2</v>
      </c>
      <c r="K556" s="10">
        <v>1280</v>
      </c>
      <c r="L556" s="10">
        <v>1856</v>
      </c>
      <c r="M556" s="32"/>
      <c r="N556" s="124"/>
    </row>
    <row r="557" ht="28.5" spans="1:14">
      <c r="A557" s="37"/>
      <c r="B557" s="37"/>
      <c r="C557" s="37"/>
      <c r="D557" s="10"/>
      <c r="E557" s="10"/>
      <c r="F557" s="10"/>
      <c r="G557" s="10"/>
      <c r="H557" s="10" t="s">
        <v>941</v>
      </c>
      <c r="I557" s="10" t="s">
        <v>939</v>
      </c>
      <c r="J557" s="10">
        <v>1.8</v>
      </c>
      <c r="K557" s="10">
        <v>576</v>
      </c>
      <c r="L557" s="10"/>
      <c r="M557" s="32"/>
      <c r="N557" s="124"/>
    </row>
    <row r="558" ht="42.75" spans="1:14">
      <c r="A558" s="37">
        <f>COUNTA($A$5:A557)</f>
        <v>340</v>
      </c>
      <c r="B558" s="37" t="s">
        <v>935</v>
      </c>
      <c r="C558" s="37" t="s">
        <v>936</v>
      </c>
      <c r="D558" s="10" t="s">
        <v>937</v>
      </c>
      <c r="E558" s="122" t="s">
        <v>942</v>
      </c>
      <c r="F558" s="10" t="s">
        <v>112</v>
      </c>
      <c r="G558" s="122">
        <v>4</v>
      </c>
      <c r="H558" s="10" t="s">
        <v>196</v>
      </c>
      <c r="I558" s="10" t="s">
        <v>939</v>
      </c>
      <c r="J558" s="10">
        <v>5.77</v>
      </c>
      <c r="K558" s="10">
        <v>3153.6</v>
      </c>
      <c r="L558" s="10">
        <v>3153.6</v>
      </c>
      <c r="M558" s="32" t="s">
        <v>943</v>
      </c>
      <c r="N558" s="124"/>
    </row>
    <row r="559" ht="28.5" spans="1:14">
      <c r="A559" s="37">
        <f>COUNTA($A$5:A558)</f>
        <v>341</v>
      </c>
      <c r="B559" s="37" t="s">
        <v>935</v>
      </c>
      <c r="C559" s="37" t="s">
        <v>936</v>
      </c>
      <c r="D559" s="122" t="s">
        <v>937</v>
      </c>
      <c r="E559" s="122" t="s">
        <v>944</v>
      </c>
      <c r="F559" s="10" t="s">
        <v>60</v>
      </c>
      <c r="G559" s="122">
        <v>5</v>
      </c>
      <c r="H559" s="10" t="s">
        <v>945</v>
      </c>
      <c r="I559" s="10" t="s">
        <v>939</v>
      </c>
      <c r="J559" s="122">
        <v>36</v>
      </c>
      <c r="K559" s="10">
        <v>432</v>
      </c>
      <c r="L559" s="10">
        <v>3440</v>
      </c>
      <c r="M559" s="32"/>
      <c r="N559" s="124"/>
    </row>
    <row r="560" ht="28.5" spans="1:14">
      <c r="A560" s="37"/>
      <c r="B560" s="37"/>
      <c r="C560" s="37"/>
      <c r="D560" s="122"/>
      <c r="E560" s="122"/>
      <c r="F560" s="10"/>
      <c r="G560" s="122"/>
      <c r="H560" s="10" t="s">
        <v>196</v>
      </c>
      <c r="I560" s="10" t="s">
        <v>939</v>
      </c>
      <c r="J560" s="122">
        <v>4.7</v>
      </c>
      <c r="K560" s="10">
        <v>3008</v>
      </c>
      <c r="L560" s="10"/>
      <c r="M560" s="32"/>
      <c r="N560" s="124"/>
    </row>
    <row r="561" ht="28.5" spans="1:14">
      <c r="A561" s="37">
        <f>COUNTA($A$5:A560)</f>
        <v>342</v>
      </c>
      <c r="B561" s="37" t="s">
        <v>935</v>
      </c>
      <c r="C561" s="37" t="s">
        <v>936</v>
      </c>
      <c r="D561" s="122" t="s">
        <v>937</v>
      </c>
      <c r="E561" s="122" t="s">
        <v>946</v>
      </c>
      <c r="F561" s="10" t="s">
        <v>60</v>
      </c>
      <c r="G561" s="122">
        <v>3</v>
      </c>
      <c r="H561" s="10" t="s">
        <v>941</v>
      </c>
      <c r="I561" s="10" t="s">
        <v>939</v>
      </c>
      <c r="J561" s="122">
        <v>7</v>
      </c>
      <c r="K561" s="10">
        <v>2240</v>
      </c>
      <c r="L561" s="10">
        <v>4480</v>
      </c>
      <c r="M561" s="32"/>
      <c r="N561" s="124"/>
    </row>
    <row r="562" ht="28.5" spans="1:14">
      <c r="A562" s="37"/>
      <c r="B562" s="37"/>
      <c r="C562" s="37"/>
      <c r="D562" s="122"/>
      <c r="E562" s="122"/>
      <c r="F562" s="10"/>
      <c r="G562" s="122"/>
      <c r="H562" s="10" t="s">
        <v>196</v>
      </c>
      <c r="I562" s="10" t="s">
        <v>939</v>
      </c>
      <c r="J562" s="122">
        <v>3.5</v>
      </c>
      <c r="K562" s="10">
        <v>2240</v>
      </c>
      <c r="L562" s="10"/>
      <c r="M562" s="32"/>
      <c r="N562" s="124"/>
    </row>
    <row r="563" ht="28.5" spans="1:14">
      <c r="A563" s="37">
        <f>COUNTA($A$5:A562)</f>
        <v>343</v>
      </c>
      <c r="B563" s="37" t="s">
        <v>935</v>
      </c>
      <c r="C563" s="37" t="s">
        <v>936</v>
      </c>
      <c r="D563" s="122" t="s">
        <v>937</v>
      </c>
      <c r="E563" s="122" t="s">
        <v>947</v>
      </c>
      <c r="F563" s="10" t="s">
        <v>45</v>
      </c>
      <c r="G563" s="122">
        <v>1</v>
      </c>
      <c r="H563" s="10" t="s">
        <v>941</v>
      </c>
      <c r="I563" s="10" t="s">
        <v>939</v>
      </c>
      <c r="J563" s="122">
        <v>3</v>
      </c>
      <c r="K563" s="10">
        <v>960</v>
      </c>
      <c r="L563" s="10">
        <v>1920</v>
      </c>
      <c r="M563" s="32"/>
      <c r="N563" s="124"/>
    </row>
    <row r="564" ht="28.5" spans="1:14">
      <c r="A564" s="37"/>
      <c r="B564" s="37"/>
      <c r="C564" s="37"/>
      <c r="D564" s="122"/>
      <c r="E564" s="122"/>
      <c r="F564" s="10"/>
      <c r="G564" s="122"/>
      <c r="H564" s="10" t="s">
        <v>948</v>
      </c>
      <c r="I564" s="10" t="s">
        <v>939</v>
      </c>
      <c r="J564" s="122">
        <v>3</v>
      </c>
      <c r="K564" s="10">
        <v>960</v>
      </c>
      <c r="L564" s="10"/>
      <c r="M564" s="32"/>
      <c r="N564" s="124"/>
    </row>
    <row r="565" ht="28.5" spans="1:14">
      <c r="A565" s="37">
        <f>COUNTA($A$5:A564)</f>
        <v>344</v>
      </c>
      <c r="B565" s="37" t="s">
        <v>935</v>
      </c>
      <c r="C565" s="37" t="s">
        <v>936</v>
      </c>
      <c r="D565" s="122" t="s">
        <v>937</v>
      </c>
      <c r="E565" s="122" t="s">
        <v>949</v>
      </c>
      <c r="F565" s="10" t="s">
        <v>23</v>
      </c>
      <c r="G565" s="122">
        <v>5</v>
      </c>
      <c r="H565" s="10" t="s">
        <v>941</v>
      </c>
      <c r="I565" s="10" t="s">
        <v>939</v>
      </c>
      <c r="J565" s="122">
        <v>2.1</v>
      </c>
      <c r="K565" s="10">
        <v>672</v>
      </c>
      <c r="L565" s="10">
        <v>3072</v>
      </c>
      <c r="M565" s="32" t="s">
        <v>950</v>
      </c>
      <c r="N565" s="124"/>
    </row>
    <row r="566" ht="28.5" spans="1:14">
      <c r="A566" s="37"/>
      <c r="B566" s="37"/>
      <c r="C566" s="37"/>
      <c r="D566" s="122"/>
      <c r="E566" s="122"/>
      <c r="F566" s="10"/>
      <c r="G566" s="122"/>
      <c r="H566" s="10" t="s">
        <v>196</v>
      </c>
      <c r="I566" s="10" t="s">
        <v>939</v>
      </c>
      <c r="J566" s="122">
        <v>3.75</v>
      </c>
      <c r="K566" s="10">
        <v>2400</v>
      </c>
      <c r="L566" s="10"/>
      <c r="M566" s="32"/>
      <c r="N566" s="124"/>
    </row>
    <row r="567" ht="28.5" spans="1:14">
      <c r="A567" s="37">
        <f>COUNTA($A$5:A566)</f>
        <v>345</v>
      </c>
      <c r="B567" s="37" t="s">
        <v>935</v>
      </c>
      <c r="C567" s="37" t="s">
        <v>936</v>
      </c>
      <c r="D567" s="122" t="s">
        <v>937</v>
      </c>
      <c r="E567" s="122" t="s">
        <v>951</v>
      </c>
      <c r="F567" s="10" t="s">
        <v>60</v>
      </c>
      <c r="G567" s="122">
        <v>1</v>
      </c>
      <c r="H567" s="10" t="s">
        <v>196</v>
      </c>
      <c r="I567" s="10" t="s">
        <v>939</v>
      </c>
      <c r="J567" s="122">
        <v>2</v>
      </c>
      <c r="K567" s="10">
        <v>1280</v>
      </c>
      <c r="L567" s="10">
        <v>1280</v>
      </c>
      <c r="M567" s="32"/>
      <c r="N567" s="124"/>
    </row>
    <row r="568" ht="28.5" spans="1:14">
      <c r="A568" s="37">
        <f>COUNTA($A$5:A567)</f>
        <v>346</v>
      </c>
      <c r="B568" s="37" t="s">
        <v>935</v>
      </c>
      <c r="C568" s="37" t="s">
        <v>936</v>
      </c>
      <c r="D568" s="122" t="s">
        <v>952</v>
      </c>
      <c r="E568" s="122" t="s">
        <v>953</v>
      </c>
      <c r="F568" s="10" t="s">
        <v>545</v>
      </c>
      <c r="G568" s="122">
        <v>1</v>
      </c>
      <c r="H568" s="10" t="s">
        <v>623</v>
      </c>
      <c r="I568" s="122" t="s">
        <v>954</v>
      </c>
      <c r="J568" s="122">
        <v>3</v>
      </c>
      <c r="K568" s="10">
        <v>450</v>
      </c>
      <c r="L568" s="10">
        <v>450</v>
      </c>
      <c r="M568" s="32"/>
      <c r="N568" s="124"/>
    </row>
    <row r="569" ht="28.5" spans="1:14">
      <c r="A569" s="37">
        <f>COUNTA($A$5:A568)</f>
        <v>347</v>
      </c>
      <c r="B569" s="37" t="s">
        <v>935</v>
      </c>
      <c r="C569" s="37" t="s">
        <v>936</v>
      </c>
      <c r="D569" s="122" t="s">
        <v>952</v>
      </c>
      <c r="E569" s="122" t="s">
        <v>955</v>
      </c>
      <c r="F569" s="10" t="s">
        <v>72</v>
      </c>
      <c r="G569" s="122">
        <v>2</v>
      </c>
      <c r="H569" s="10" t="s">
        <v>191</v>
      </c>
      <c r="I569" s="122" t="s">
        <v>954</v>
      </c>
      <c r="J569" s="122">
        <v>2</v>
      </c>
      <c r="K569" s="66">
        <v>1200</v>
      </c>
      <c r="L569" s="66">
        <v>1200</v>
      </c>
      <c r="M569" s="32"/>
      <c r="N569" s="124"/>
    </row>
    <row r="570" ht="28.5" spans="1:14">
      <c r="A570" s="37">
        <f>COUNTA($A$5:A569)</f>
        <v>348</v>
      </c>
      <c r="B570" s="37" t="s">
        <v>935</v>
      </c>
      <c r="C570" s="37" t="s">
        <v>936</v>
      </c>
      <c r="D570" s="122" t="s">
        <v>952</v>
      </c>
      <c r="E570" s="122" t="s">
        <v>956</v>
      </c>
      <c r="F570" s="10" t="s">
        <v>45</v>
      </c>
      <c r="G570" s="122">
        <v>4</v>
      </c>
      <c r="H570" s="10" t="s">
        <v>196</v>
      </c>
      <c r="I570" s="122" t="s">
        <v>954</v>
      </c>
      <c r="J570" s="122">
        <v>3.3</v>
      </c>
      <c r="K570" s="10">
        <v>2112</v>
      </c>
      <c r="L570" s="10">
        <v>2112</v>
      </c>
      <c r="M570" s="32" t="s">
        <v>957</v>
      </c>
      <c r="N570" s="124"/>
    </row>
    <row r="571" ht="28.5" spans="1:14">
      <c r="A571" s="37">
        <f>COUNTA($A$5:A570)</f>
        <v>349</v>
      </c>
      <c r="B571" s="37" t="s">
        <v>935</v>
      </c>
      <c r="C571" s="37" t="s">
        <v>936</v>
      </c>
      <c r="D571" s="122" t="s">
        <v>952</v>
      </c>
      <c r="E571" s="122" t="s">
        <v>958</v>
      </c>
      <c r="F571" s="10" t="s">
        <v>60</v>
      </c>
      <c r="G571" s="122">
        <v>3</v>
      </c>
      <c r="H571" s="10" t="s">
        <v>941</v>
      </c>
      <c r="I571" s="122" t="s">
        <v>954</v>
      </c>
      <c r="J571" s="122">
        <v>2</v>
      </c>
      <c r="K571" s="10">
        <v>640</v>
      </c>
      <c r="L571" s="10">
        <v>640</v>
      </c>
      <c r="M571" s="32"/>
      <c r="N571" s="124"/>
    </row>
    <row r="572" ht="28.5" spans="1:14">
      <c r="A572" s="37">
        <f>COUNTA($A$5:A571)</f>
        <v>350</v>
      </c>
      <c r="B572" s="37" t="s">
        <v>935</v>
      </c>
      <c r="C572" s="37" t="s">
        <v>936</v>
      </c>
      <c r="D572" s="122" t="s">
        <v>952</v>
      </c>
      <c r="E572" s="122" t="s">
        <v>959</v>
      </c>
      <c r="F572" s="10" t="s">
        <v>23</v>
      </c>
      <c r="G572" s="122">
        <v>2</v>
      </c>
      <c r="H572" s="10" t="s">
        <v>196</v>
      </c>
      <c r="I572" s="122" t="s">
        <v>954</v>
      </c>
      <c r="J572" s="122">
        <v>4</v>
      </c>
      <c r="K572" s="10">
        <v>2560</v>
      </c>
      <c r="L572" s="10">
        <v>3360</v>
      </c>
      <c r="M572" s="32"/>
      <c r="N572" s="124"/>
    </row>
    <row r="573" ht="14.25" spans="1:14">
      <c r="A573" s="37"/>
      <c r="B573" s="37"/>
      <c r="C573" s="37"/>
      <c r="D573" s="122"/>
      <c r="E573" s="122"/>
      <c r="F573" s="10"/>
      <c r="G573" s="122"/>
      <c r="H573" s="10" t="s">
        <v>623</v>
      </c>
      <c r="I573" s="122" t="s">
        <v>954</v>
      </c>
      <c r="J573" s="122">
        <v>4</v>
      </c>
      <c r="K573" s="10">
        <v>800</v>
      </c>
      <c r="L573" s="10"/>
      <c r="M573" s="32"/>
      <c r="N573" s="124"/>
    </row>
    <row r="574" ht="28.5" spans="1:14">
      <c r="A574" s="37">
        <f>COUNTA($A$5:A573)</f>
        <v>351</v>
      </c>
      <c r="B574" s="37" t="s">
        <v>935</v>
      </c>
      <c r="C574" s="37" t="s">
        <v>936</v>
      </c>
      <c r="D574" s="122" t="s">
        <v>960</v>
      </c>
      <c r="E574" s="122" t="s">
        <v>961</v>
      </c>
      <c r="F574" s="10" t="s">
        <v>45</v>
      </c>
      <c r="G574" s="122">
        <v>1</v>
      </c>
      <c r="H574" s="10" t="s">
        <v>941</v>
      </c>
      <c r="I574" s="122" t="s">
        <v>962</v>
      </c>
      <c r="J574" s="122">
        <v>1.7</v>
      </c>
      <c r="K574" s="10">
        <v>544</v>
      </c>
      <c r="L574" s="10">
        <v>1744</v>
      </c>
      <c r="M574" s="32"/>
      <c r="N574" s="124"/>
    </row>
    <row r="575" ht="14.25" spans="1:14">
      <c r="A575" s="37"/>
      <c r="B575" s="37"/>
      <c r="C575" s="37"/>
      <c r="D575" s="122"/>
      <c r="E575" s="122"/>
      <c r="F575" s="10"/>
      <c r="G575" s="122"/>
      <c r="H575" s="10" t="s">
        <v>623</v>
      </c>
      <c r="I575" s="122" t="s">
        <v>962</v>
      </c>
      <c r="J575" s="122">
        <v>6</v>
      </c>
      <c r="K575" s="10">
        <v>1200</v>
      </c>
      <c r="L575" s="10"/>
      <c r="M575" s="32"/>
      <c r="N575" s="124"/>
    </row>
    <row r="576" ht="28.5" spans="1:14">
      <c r="A576" s="37">
        <f>COUNTA($A$5:A575)</f>
        <v>352</v>
      </c>
      <c r="B576" s="37" t="s">
        <v>935</v>
      </c>
      <c r="C576" s="37" t="s">
        <v>936</v>
      </c>
      <c r="D576" s="122" t="s">
        <v>960</v>
      </c>
      <c r="E576" s="122" t="s">
        <v>963</v>
      </c>
      <c r="F576" s="10" t="s">
        <v>23</v>
      </c>
      <c r="G576" s="122">
        <v>4</v>
      </c>
      <c r="H576" s="10" t="s">
        <v>196</v>
      </c>
      <c r="I576" s="122" t="s">
        <v>962</v>
      </c>
      <c r="J576" s="122">
        <v>2.64</v>
      </c>
      <c r="K576" s="10">
        <v>1689.6</v>
      </c>
      <c r="L576" s="10">
        <v>1689.6</v>
      </c>
      <c r="M576" s="32"/>
      <c r="N576" s="124"/>
    </row>
    <row r="577" ht="28.5" spans="1:14">
      <c r="A577" s="37">
        <f>COUNTA($A$5:A576)</f>
        <v>353</v>
      </c>
      <c r="B577" s="37" t="s">
        <v>935</v>
      </c>
      <c r="C577" s="37" t="s">
        <v>936</v>
      </c>
      <c r="D577" s="122" t="s">
        <v>964</v>
      </c>
      <c r="E577" s="122" t="s">
        <v>965</v>
      </c>
      <c r="F577" s="10" t="s">
        <v>23</v>
      </c>
      <c r="G577" s="122">
        <v>5</v>
      </c>
      <c r="H577" s="10" t="s">
        <v>196</v>
      </c>
      <c r="I577" s="122" t="s">
        <v>966</v>
      </c>
      <c r="J577" s="122">
        <v>8</v>
      </c>
      <c r="K577" s="66">
        <v>5120</v>
      </c>
      <c r="L577" s="10">
        <v>4552</v>
      </c>
      <c r="M577" s="32" t="s">
        <v>967</v>
      </c>
      <c r="N577" s="124"/>
    </row>
    <row r="578" ht="28.5" spans="1:14">
      <c r="A578" s="37"/>
      <c r="B578" s="37"/>
      <c r="C578" s="37"/>
      <c r="D578" s="122"/>
      <c r="E578" s="122"/>
      <c r="F578" s="10"/>
      <c r="G578" s="122"/>
      <c r="H578" s="10" t="s">
        <v>941</v>
      </c>
      <c r="I578" s="122" t="s">
        <v>966</v>
      </c>
      <c r="J578" s="122">
        <v>2.1</v>
      </c>
      <c r="K578" s="66">
        <v>672</v>
      </c>
      <c r="L578" s="10"/>
      <c r="M578" s="32"/>
      <c r="N578" s="124"/>
    </row>
    <row r="579" ht="28.5" spans="1:14">
      <c r="A579" s="37">
        <f>COUNTA($A$5:A578)</f>
        <v>354</v>
      </c>
      <c r="B579" s="37" t="s">
        <v>935</v>
      </c>
      <c r="C579" s="37" t="s">
        <v>936</v>
      </c>
      <c r="D579" s="122" t="s">
        <v>968</v>
      </c>
      <c r="E579" s="122" t="s">
        <v>969</v>
      </c>
      <c r="F579" s="10" t="s">
        <v>40</v>
      </c>
      <c r="G579" s="122">
        <v>3</v>
      </c>
      <c r="H579" s="10" t="s">
        <v>196</v>
      </c>
      <c r="I579" s="122" t="s">
        <v>968</v>
      </c>
      <c r="J579" s="122">
        <v>2</v>
      </c>
      <c r="K579" s="10">
        <v>1280</v>
      </c>
      <c r="L579" s="10">
        <v>2720</v>
      </c>
      <c r="M579" s="32" t="s">
        <v>970</v>
      </c>
      <c r="N579" s="124"/>
    </row>
    <row r="580" ht="28.5" spans="1:14">
      <c r="A580" s="37"/>
      <c r="B580" s="37"/>
      <c r="C580" s="37"/>
      <c r="D580" s="122"/>
      <c r="E580" s="122"/>
      <c r="F580" s="10"/>
      <c r="G580" s="122"/>
      <c r="H580" s="10" t="s">
        <v>191</v>
      </c>
      <c r="I580" s="122" t="s">
        <v>968</v>
      </c>
      <c r="J580" s="122">
        <v>1</v>
      </c>
      <c r="K580" s="10">
        <v>1440</v>
      </c>
      <c r="L580" s="10"/>
      <c r="M580" s="32"/>
      <c r="N580" s="124"/>
    </row>
    <row r="581" ht="28.5" spans="1:14">
      <c r="A581" s="37"/>
      <c r="B581" s="37"/>
      <c r="C581" s="37"/>
      <c r="D581" s="122"/>
      <c r="E581" s="122"/>
      <c r="F581" s="10"/>
      <c r="G581" s="122"/>
      <c r="H581" s="10" t="s">
        <v>191</v>
      </c>
      <c r="I581" s="122" t="s">
        <v>971</v>
      </c>
      <c r="J581" s="122">
        <v>2</v>
      </c>
      <c r="K581" s="10"/>
      <c r="L581" s="10"/>
      <c r="M581" s="32"/>
      <c r="N581" s="124"/>
    </row>
    <row r="582" ht="28.5" spans="1:14">
      <c r="A582" s="37">
        <f>COUNTA($A$5:A581)</f>
        <v>355</v>
      </c>
      <c r="B582" s="37" t="s">
        <v>935</v>
      </c>
      <c r="C582" s="37" t="s">
        <v>936</v>
      </c>
      <c r="D582" s="122" t="s">
        <v>972</v>
      </c>
      <c r="E582" s="122" t="s">
        <v>973</v>
      </c>
      <c r="F582" s="10" t="s">
        <v>45</v>
      </c>
      <c r="G582" s="122">
        <v>1</v>
      </c>
      <c r="H582" s="10" t="s">
        <v>974</v>
      </c>
      <c r="I582" s="122" t="s">
        <v>975</v>
      </c>
      <c r="J582" s="122">
        <v>1.4</v>
      </c>
      <c r="K582" s="10">
        <v>896</v>
      </c>
      <c r="L582" s="10">
        <v>1184</v>
      </c>
      <c r="M582" s="32"/>
      <c r="N582" s="124"/>
    </row>
    <row r="583" ht="28.5" spans="1:14">
      <c r="A583" s="37"/>
      <c r="B583" s="37"/>
      <c r="C583" s="37"/>
      <c r="D583" s="122"/>
      <c r="E583" s="122"/>
      <c r="F583" s="10"/>
      <c r="G583" s="122"/>
      <c r="H583" s="10" t="s">
        <v>941</v>
      </c>
      <c r="I583" s="122" t="s">
        <v>975</v>
      </c>
      <c r="J583" s="122">
        <v>0.9</v>
      </c>
      <c r="K583" s="10">
        <v>288</v>
      </c>
      <c r="L583" s="10"/>
      <c r="M583" s="32"/>
      <c r="N583" s="124"/>
    </row>
    <row r="584" ht="28.5" spans="1:14">
      <c r="A584" s="37">
        <f>COUNTA($A$5:A583)</f>
        <v>356</v>
      </c>
      <c r="B584" s="37" t="s">
        <v>935</v>
      </c>
      <c r="C584" s="37" t="s">
        <v>936</v>
      </c>
      <c r="D584" s="122" t="s">
        <v>972</v>
      </c>
      <c r="E584" s="122" t="s">
        <v>976</v>
      </c>
      <c r="F584" s="10" t="s">
        <v>45</v>
      </c>
      <c r="G584" s="122">
        <v>1</v>
      </c>
      <c r="H584" s="10" t="s">
        <v>948</v>
      </c>
      <c r="I584" s="10" t="s">
        <v>975</v>
      </c>
      <c r="J584" s="122">
        <v>3.45</v>
      </c>
      <c r="K584" s="10">
        <v>1104</v>
      </c>
      <c r="L584" s="10">
        <v>1104</v>
      </c>
      <c r="M584" s="32" t="s">
        <v>977</v>
      </c>
      <c r="N584" s="124"/>
    </row>
    <row r="585" ht="28.5" spans="1:14">
      <c r="A585" s="37">
        <f>COUNTA($A$5:A584)</f>
        <v>357</v>
      </c>
      <c r="B585" s="37" t="s">
        <v>935</v>
      </c>
      <c r="C585" s="10" t="s">
        <v>978</v>
      </c>
      <c r="D585" s="35" t="s">
        <v>979</v>
      </c>
      <c r="E585" s="35" t="s">
        <v>980</v>
      </c>
      <c r="F585" s="35" t="s">
        <v>40</v>
      </c>
      <c r="G585" s="35">
        <v>1</v>
      </c>
      <c r="H585" s="35" t="s">
        <v>981</v>
      </c>
      <c r="I585" s="35" t="s">
        <v>979</v>
      </c>
      <c r="J585" s="35">
        <v>2</v>
      </c>
      <c r="K585" s="35">
        <v>960</v>
      </c>
      <c r="L585" s="35">
        <v>960</v>
      </c>
      <c r="M585" s="35" t="s">
        <v>982</v>
      </c>
      <c r="N585" s="35"/>
    </row>
    <row r="586" ht="28.5" spans="1:14">
      <c r="A586" s="37">
        <f>COUNTA($A$5:A585)</f>
        <v>358</v>
      </c>
      <c r="B586" s="37" t="s">
        <v>935</v>
      </c>
      <c r="C586" s="10" t="s">
        <v>978</v>
      </c>
      <c r="D586" s="35" t="s">
        <v>983</v>
      </c>
      <c r="E586" s="35" t="s">
        <v>984</v>
      </c>
      <c r="F586" s="35" t="s">
        <v>40</v>
      </c>
      <c r="G586" s="35">
        <v>3</v>
      </c>
      <c r="H586" s="35" t="s">
        <v>941</v>
      </c>
      <c r="I586" s="35" t="s">
        <v>985</v>
      </c>
      <c r="J586" s="37">
        <v>1.1</v>
      </c>
      <c r="K586" s="35">
        <v>352</v>
      </c>
      <c r="L586" s="35">
        <v>992</v>
      </c>
      <c r="M586" s="35"/>
      <c r="N586" s="35"/>
    </row>
    <row r="587" ht="28.5" spans="1:14">
      <c r="A587" s="37"/>
      <c r="B587" s="37"/>
      <c r="C587" s="10"/>
      <c r="D587" s="35"/>
      <c r="E587" s="35"/>
      <c r="F587" s="35"/>
      <c r="G587" s="35"/>
      <c r="H587" s="35" t="s">
        <v>196</v>
      </c>
      <c r="I587" s="35" t="s">
        <v>985</v>
      </c>
      <c r="J587" s="37">
        <v>1</v>
      </c>
      <c r="K587" s="35">
        <v>640</v>
      </c>
      <c r="L587" s="35"/>
      <c r="M587" s="35"/>
      <c r="N587" s="35"/>
    </row>
    <row r="588" ht="28.5" spans="1:14">
      <c r="A588" s="37">
        <f>COUNTA($A$5:A587)</f>
        <v>359</v>
      </c>
      <c r="B588" s="37" t="s">
        <v>935</v>
      </c>
      <c r="C588" s="10" t="s">
        <v>978</v>
      </c>
      <c r="D588" s="35" t="s">
        <v>986</v>
      </c>
      <c r="E588" s="35" t="s">
        <v>987</v>
      </c>
      <c r="F588" s="35" t="s">
        <v>40</v>
      </c>
      <c r="G588" s="35">
        <v>2</v>
      </c>
      <c r="H588" s="35" t="s">
        <v>988</v>
      </c>
      <c r="I588" s="37" t="s">
        <v>986</v>
      </c>
      <c r="J588" s="37">
        <v>128</v>
      </c>
      <c r="K588" s="35">
        <v>2048</v>
      </c>
      <c r="L588" s="35">
        <v>2624</v>
      </c>
      <c r="M588" s="35" t="s">
        <v>989</v>
      </c>
      <c r="N588" s="35"/>
    </row>
    <row r="589" ht="28.5" spans="1:14">
      <c r="A589" s="37"/>
      <c r="B589" s="37"/>
      <c r="C589" s="10"/>
      <c r="D589" s="35"/>
      <c r="E589" s="35"/>
      <c r="F589" s="35"/>
      <c r="G589" s="35"/>
      <c r="H589" s="35" t="s">
        <v>981</v>
      </c>
      <c r="I589" s="37" t="s">
        <v>986</v>
      </c>
      <c r="J589" s="37">
        <v>1.2</v>
      </c>
      <c r="K589" s="35">
        <v>576</v>
      </c>
      <c r="L589" s="35"/>
      <c r="M589" s="35"/>
      <c r="N589" s="35"/>
    </row>
    <row r="590" ht="28.5" spans="1:14">
      <c r="A590" s="37">
        <f>COUNTA($A$5:A589)</f>
        <v>360</v>
      </c>
      <c r="B590" s="37" t="s">
        <v>935</v>
      </c>
      <c r="C590" s="10" t="s">
        <v>978</v>
      </c>
      <c r="D590" s="35" t="s">
        <v>990</v>
      </c>
      <c r="E590" s="35" t="s">
        <v>991</v>
      </c>
      <c r="F590" s="35" t="s">
        <v>40</v>
      </c>
      <c r="G590" s="35">
        <v>3</v>
      </c>
      <c r="H590" s="35" t="s">
        <v>981</v>
      </c>
      <c r="I590" s="37" t="s">
        <v>990</v>
      </c>
      <c r="J590" s="37">
        <v>3.5</v>
      </c>
      <c r="K590" s="35">
        <v>1680</v>
      </c>
      <c r="L590" s="35">
        <v>1680</v>
      </c>
      <c r="M590" s="35" t="s">
        <v>992</v>
      </c>
      <c r="N590" s="35"/>
    </row>
    <row r="591" ht="28.5" spans="1:14">
      <c r="A591" s="37">
        <f>COUNTA($A$5:A590)</f>
        <v>361</v>
      </c>
      <c r="B591" s="37" t="s">
        <v>935</v>
      </c>
      <c r="C591" s="10" t="s">
        <v>978</v>
      </c>
      <c r="D591" s="35" t="s">
        <v>990</v>
      </c>
      <c r="E591" s="37" t="s">
        <v>993</v>
      </c>
      <c r="F591" s="35" t="s">
        <v>40</v>
      </c>
      <c r="G591" s="37">
        <v>2</v>
      </c>
      <c r="H591" s="35" t="s">
        <v>981</v>
      </c>
      <c r="I591" s="37" t="s">
        <v>990</v>
      </c>
      <c r="J591" s="37">
        <v>5</v>
      </c>
      <c r="K591" s="35">
        <v>2400</v>
      </c>
      <c r="L591" s="35">
        <v>2400</v>
      </c>
      <c r="M591" s="35" t="s">
        <v>994</v>
      </c>
      <c r="N591" s="35"/>
    </row>
    <row r="592" ht="28.5" spans="1:14">
      <c r="A592" s="37">
        <f>COUNTA($A$5:A591)</f>
        <v>362</v>
      </c>
      <c r="B592" s="37" t="s">
        <v>935</v>
      </c>
      <c r="C592" s="10" t="s">
        <v>978</v>
      </c>
      <c r="D592" s="37" t="s">
        <v>986</v>
      </c>
      <c r="E592" s="37" t="s">
        <v>995</v>
      </c>
      <c r="F592" s="35" t="s">
        <v>60</v>
      </c>
      <c r="G592" s="37">
        <v>4</v>
      </c>
      <c r="H592" s="35" t="s">
        <v>981</v>
      </c>
      <c r="I592" s="37" t="s">
        <v>986</v>
      </c>
      <c r="J592" s="37">
        <v>1.72</v>
      </c>
      <c r="K592" s="35">
        <v>825.6</v>
      </c>
      <c r="L592" s="35">
        <v>3784</v>
      </c>
      <c r="M592" s="35" t="s">
        <v>996</v>
      </c>
      <c r="N592" s="35"/>
    </row>
    <row r="593" ht="28.5" spans="1:14">
      <c r="A593" s="37"/>
      <c r="B593" s="37"/>
      <c r="C593" s="10"/>
      <c r="D593" s="37"/>
      <c r="E593" s="37"/>
      <c r="F593" s="35"/>
      <c r="G593" s="37"/>
      <c r="H593" s="35" t="s">
        <v>196</v>
      </c>
      <c r="I593" s="37" t="s">
        <v>986</v>
      </c>
      <c r="J593" s="37">
        <v>5</v>
      </c>
      <c r="K593" s="66">
        <v>3200</v>
      </c>
      <c r="L593" s="35"/>
      <c r="M593" s="35"/>
      <c r="N593" s="35"/>
    </row>
    <row r="594" ht="28.5" spans="1:14">
      <c r="A594" s="37">
        <f>COUNTA($A$5:A593)</f>
        <v>363</v>
      </c>
      <c r="B594" s="37" t="s">
        <v>935</v>
      </c>
      <c r="C594" s="10" t="s">
        <v>978</v>
      </c>
      <c r="D594" s="37" t="s">
        <v>997</v>
      </c>
      <c r="E594" s="37" t="s">
        <v>998</v>
      </c>
      <c r="F594" s="35" t="s">
        <v>40</v>
      </c>
      <c r="G594" s="37">
        <v>4</v>
      </c>
      <c r="H594" s="35" t="s">
        <v>981</v>
      </c>
      <c r="I594" s="37" t="s">
        <v>997</v>
      </c>
      <c r="J594" s="37">
        <v>7</v>
      </c>
      <c r="K594" s="35">
        <v>3360</v>
      </c>
      <c r="L594" s="35">
        <v>3360</v>
      </c>
      <c r="M594" s="35" t="s">
        <v>999</v>
      </c>
      <c r="N594" s="35"/>
    </row>
    <row r="595" ht="28.5" spans="1:14">
      <c r="A595" s="37">
        <f>COUNTA($A$5:A594)</f>
        <v>364</v>
      </c>
      <c r="B595" s="37" t="s">
        <v>935</v>
      </c>
      <c r="C595" s="10" t="s">
        <v>978</v>
      </c>
      <c r="D595" s="37" t="s">
        <v>997</v>
      </c>
      <c r="E595" s="37" t="s">
        <v>1000</v>
      </c>
      <c r="F595" s="35" t="s">
        <v>40</v>
      </c>
      <c r="G595" s="37">
        <v>2</v>
      </c>
      <c r="H595" s="35" t="s">
        <v>981</v>
      </c>
      <c r="I595" s="37" t="s">
        <v>997</v>
      </c>
      <c r="J595" s="37">
        <v>4</v>
      </c>
      <c r="K595" s="35">
        <v>1920</v>
      </c>
      <c r="L595" s="35">
        <v>1920</v>
      </c>
      <c r="M595" s="35" t="s">
        <v>982</v>
      </c>
      <c r="N595" s="35"/>
    </row>
    <row r="596" ht="28.5" spans="1:14">
      <c r="A596" s="37">
        <f>COUNTA($A$5:A595)</f>
        <v>365</v>
      </c>
      <c r="B596" s="37" t="s">
        <v>935</v>
      </c>
      <c r="C596" s="10" t="s">
        <v>978</v>
      </c>
      <c r="D596" s="37" t="s">
        <v>990</v>
      </c>
      <c r="E596" s="37" t="s">
        <v>1001</v>
      </c>
      <c r="F596" s="35" t="s">
        <v>40</v>
      </c>
      <c r="G596" s="37">
        <v>1</v>
      </c>
      <c r="H596" s="35" t="s">
        <v>981</v>
      </c>
      <c r="I596" s="37" t="s">
        <v>990</v>
      </c>
      <c r="J596" s="37">
        <v>3</v>
      </c>
      <c r="K596" s="35">
        <v>1440</v>
      </c>
      <c r="L596" s="35">
        <v>1440</v>
      </c>
      <c r="M596" s="35" t="s">
        <v>1002</v>
      </c>
      <c r="N596" s="35"/>
    </row>
    <row r="597" ht="28.5" spans="1:14">
      <c r="A597" s="37">
        <f>COUNTA($A$5:A596)</f>
        <v>366</v>
      </c>
      <c r="B597" s="37" t="s">
        <v>935</v>
      </c>
      <c r="C597" s="10" t="s">
        <v>978</v>
      </c>
      <c r="D597" s="37" t="s">
        <v>990</v>
      </c>
      <c r="E597" s="37" t="s">
        <v>1003</v>
      </c>
      <c r="F597" s="35" t="s">
        <v>1004</v>
      </c>
      <c r="G597" s="37">
        <v>4</v>
      </c>
      <c r="H597" s="35" t="s">
        <v>196</v>
      </c>
      <c r="I597" s="37" t="s">
        <v>985</v>
      </c>
      <c r="J597" s="37">
        <v>4</v>
      </c>
      <c r="K597" s="35">
        <v>1920</v>
      </c>
      <c r="L597" s="35">
        <v>1920</v>
      </c>
      <c r="M597" s="35"/>
      <c r="N597" s="35"/>
    </row>
    <row r="598" ht="28.5" spans="1:14">
      <c r="A598" s="37">
        <f>COUNTA($A$5:A597)</f>
        <v>367</v>
      </c>
      <c r="B598" s="37" t="s">
        <v>935</v>
      </c>
      <c r="C598" s="10" t="s">
        <v>978</v>
      </c>
      <c r="D598" s="37" t="s">
        <v>1005</v>
      </c>
      <c r="E598" s="37" t="s">
        <v>1006</v>
      </c>
      <c r="F598" s="35" t="s">
        <v>40</v>
      </c>
      <c r="G598" s="37">
        <v>5</v>
      </c>
      <c r="H598" s="35" t="s">
        <v>941</v>
      </c>
      <c r="I598" s="37" t="s">
        <v>1005</v>
      </c>
      <c r="J598" s="37">
        <v>1.5</v>
      </c>
      <c r="K598" s="35">
        <v>480</v>
      </c>
      <c r="L598" s="35">
        <v>1960</v>
      </c>
      <c r="M598" s="35" t="s">
        <v>1007</v>
      </c>
      <c r="N598" s="35"/>
    </row>
    <row r="599" ht="28.5" spans="1:14">
      <c r="A599" s="37"/>
      <c r="B599" s="37"/>
      <c r="C599" s="10"/>
      <c r="D599" s="37"/>
      <c r="E599" s="37"/>
      <c r="F599" s="35"/>
      <c r="G599" s="37"/>
      <c r="H599" s="35" t="s">
        <v>1008</v>
      </c>
      <c r="I599" s="37" t="s">
        <v>1005</v>
      </c>
      <c r="J599" s="37">
        <v>1</v>
      </c>
      <c r="K599" s="35">
        <v>640</v>
      </c>
      <c r="L599" s="35"/>
      <c r="M599" s="35"/>
      <c r="N599" s="35"/>
    </row>
    <row r="600" ht="28.5" spans="1:14">
      <c r="A600" s="37"/>
      <c r="B600" s="37"/>
      <c r="C600" s="10"/>
      <c r="D600" s="37"/>
      <c r="E600" s="37"/>
      <c r="F600" s="35"/>
      <c r="G600" s="37"/>
      <c r="H600" s="35" t="s">
        <v>1009</v>
      </c>
      <c r="I600" s="37" t="s">
        <v>1005</v>
      </c>
      <c r="J600" s="37">
        <v>70</v>
      </c>
      <c r="K600" s="35">
        <v>840</v>
      </c>
      <c r="L600" s="35"/>
      <c r="M600" s="35"/>
      <c r="N600" s="35"/>
    </row>
    <row r="601" ht="28.5" spans="1:14">
      <c r="A601" s="37">
        <f>COUNTA($A$5:A600)</f>
        <v>368</v>
      </c>
      <c r="B601" s="37" t="s">
        <v>935</v>
      </c>
      <c r="C601" s="10" t="s">
        <v>978</v>
      </c>
      <c r="D601" s="37" t="s">
        <v>1005</v>
      </c>
      <c r="E601" s="37" t="s">
        <v>1010</v>
      </c>
      <c r="F601" s="35" t="s">
        <v>40</v>
      </c>
      <c r="G601" s="37">
        <v>2</v>
      </c>
      <c r="H601" s="35" t="s">
        <v>981</v>
      </c>
      <c r="I601" s="37" t="s">
        <v>1005</v>
      </c>
      <c r="J601" s="37">
        <v>1</v>
      </c>
      <c r="K601" s="35">
        <v>480</v>
      </c>
      <c r="L601" s="35">
        <v>480</v>
      </c>
      <c r="M601" s="35" t="s">
        <v>994</v>
      </c>
      <c r="N601" s="35"/>
    </row>
    <row r="602" ht="28.5" spans="1:14">
      <c r="A602" s="37">
        <f>COUNTA($A$5:A601)</f>
        <v>369</v>
      </c>
      <c r="B602" s="37" t="s">
        <v>935</v>
      </c>
      <c r="C602" s="10" t="s">
        <v>978</v>
      </c>
      <c r="D602" s="37" t="s">
        <v>1011</v>
      </c>
      <c r="E602" s="37" t="s">
        <v>1012</v>
      </c>
      <c r="F602" s="35" t="s">
        <v>523</v>
      </c>
      <c r="G602" s="37">
        <v>4</v>
      </c>
      <c r="H602" s="35" t="s">
        <v>981</v>
      </c>
      <c r="I602" s="37" t="s">
        <v>1013</v>
      </c>
      <c r="J602" s="37">
        <v>3.5</v>
      </c>
      <c r="K602" s="35">
        <v>1260</v>
      </c>
      <c r="L602" s="35">
        <v>3260</v>
      </c>
      <c r="M602" s="35" t="s">
        <v>1014</v>
      </c>
      <c r="N602" s="35"/>
    </row>
    <row r="603" ht="28.5" spans="1:14">
      <c r="A603" s="37"/>
      <c r="B603" s="37"/>
      <c r="C603" s="10"/>
      <c r="D603" s="37"/>
      <c r="E603" s="37"/>
      <c r="F603" s="35"/>
      <c r="G603" s="37"/>
      <c r="H603" s="35" t="s">
        <v>280</v>
      </c>
      <c r="I603" s="37" t="s">
        <v>1015</v>
      </c>
      <c r="J603" s="37">
        <v>1</v>
      </c>
      <c r="K603" s="35">
        <v>300</v>
      </c>
      <c r="L603" s="35"/>
      <c r="M603" s="35"/>
      <c r="N603" s="35"/>
    </row>
    <row r="604" ht="28.5" spans="1:14">
      <c r="A604" s="37"/>
      <c r="B604" s="37"/>
      <c r="C604" s="10"/>
      <c r="D604" s="37"/>
      <c r="E604" s="37"/>
      <c r="F604" s="35"/>
      <c r="G604" s="37"/>
      <c r="H604" s="35" t="s">
        <v>941</v>
      </c>
      <c r="I604" s="37" t="s">
        <v>1016</v>
      </c>
      <c r="J604" s="37">
        <v>1</v>
      </c>
      <c r="K604" s="35">
        <v>240</v>
      </c>
      <c r="L604" s="35"/>
      <c r="M604" s="35"/>
      <c r="N604" s="35"/>
    </row>
    <row r="605" ht="28.5" spans="1:14">
      <c r="A605" s="37"/>
      <c r="B605" s="37"/>
      <c r="C605" s="10"/>
      <c r="D605" s="37"/>
      <c r="E605" s="37"/>
      <c r="F605" s="35"/>
      <c r="G605" s="37"/>
      <c r="H605" s="35" t="s">
        <v>196</v>
      </c>
      <c r="I605" s="37" t="s">
        <v>1016</v>
      </c>
      <c r="J605" s="37">
        <v>3.5</v>
      </c>
      <c r="K605" s="66">
        <v>1680</v>
      </c>
      <c r="L605" s="35"/>
      <c r="M605" s="35"/>
      <c r="N605" s="35"/>
    </row>
    <row r="606" ht="28.5" spans="1:14">
      <c r="A606" s="37">
        <f>COUNTA($A$5:A605)</f>
        <v>370</v>
      </c>
      <c r="B606" s="37" t="s">
        <v>935</v>
      </c>
      <c r="C606" s="10" t="s">
        <v>978</v>
      </c>
      <c r="D606" s="37" t="s">
        <v>1017</v>
      </c>
      <c r="E606" s="37" t="s">
        <v>1018</v>
      </c>
      <c r="F606" s="35" t="s">
        <v>114</v>
      </c>
      <c r="G606" s="37">
        <v>2</v>
      </c>
      <c r="H606" s="35" t="s">
        <v>196</v>
      </c>
      <c r="I606" s="37" t="s">
        <v>1019</v>
      </c>
      <c r="J606" s="37">
        <v>3</v>
      </c>
      <c r="K606" s="35">
        <v>2400</v>
      </c>
      <c r="L606" s="35">
        <v>3600</v>
      </c>
      <c r="M606" s="35"/>
      <c r="N606" s="35"/>
    </row>
    <row r="607" ht="28.5" spans="1:14">
      <c r="A607" s="37"/>
      <c r="B607" s="37"/>
      <c r="C607" s="10"/>
      <c r="D607" s="37"/>
      <c r="E607" s="37"/>
      <c r="F607" s="35"/>
      <c r="G607" s="37"/>
      <c r="H607" s="35" t="s">
        <v>941</v>
      </c>
      <c r="I607" s="37" t="s">
        <v>1019</v>
      </c>
      <c r="J607" s="37">
        <v>3</v>
      </c>
      <c r="K607" s="35">
        <v>1200</v>
      </c>
      <c r="L607" s="35"/>
      <c r="M607" s="35"/>
      <c r="N607" s="35"/>
    </row>
    <row r="608" ht="28.5" spans="1:14">
      <c r="A608" s="37">
        <f>COUNTA($A$5:A607)</f>
        <v>371</v>
      </c>
      <c r="B608" s="37" t="s">
        <v>935</v>
      </c>
      <c r="C608" s="10" t="s">
        <v>978</v>
      </c>
      <c r="D608" s="37" t="s">
        <v>1020</v>
      </c>
      <c r="E608" s="37" t="s">
        <v>1021</v>
      </c>
      <c r="F608" s="35" t="s">
        <v>40</v>
      </c>
      <c r="G608" s="37">
        <v>5</v>
      </c>
      <c r="H608" s="35" t="s">
        <v>981</v>
      </c>
      <c r="I608" s="37" t="s">
        <v>1020</v>
      </c>
      <c r="J608" s="37">
        <v>5</v>
      </c>
      <c r="K608" s="35">
        <v>2400</v>
      </c>
      <c r="L608" s="35">
        <v>2760</v>
      </c>
      <c r="M608" s="35" t="s">
        <v>970</v>
      </c>
      <c r="N608" s="35"/>
    </row>
    <row r="609" ht="28.5" spans="1:14">
      <c r="A609" s="37"/>
      <c r="B609" s="37"/>
      <c r="C609" s="10"/>
      <c r="D609" s="37"/>
      <c r="E609" s="37"/>
      <c r="F609" s="35"/>
      <c r="G609" s="37"/>
      <c r="H609" s="35" t="s">
        <v>1009</v>
      </c>
      <c r="I609" s="37" t="s">
        <v>1020</v>
      </c>
      <c r="J609" s="37">
        <v>30</v>
      </c>
      <c r="K609" s="35">
        <v>360</v>
      </c>
      <c r="L609" s="35"/>
      <c r="M609" s="35"/>
      <c r="N609" s="35"/>
    </row>
    <row r="610" ht="28.5" spans="1:14">
      <c r="A610" s="37">
        <f>COUNTA($A$5:A609)</f>
        <v>372</v>
      </c>
      <c r="B610" s="37" t="s">
        <v>935</v>
      </c>
      <c r="C610" s="10" t="s">
        <v>978</v>
      </c>
      <c r="D610" s="37" t="s">
        <v>1020</v>
      </c>
      <c r="E610" s="37" t="s">
        <v>1022</v>
      </c>
      <c r="F610" s="35" t="s">
        <v>60</v>
      </c>
      <c r="G610" s="37">
        <v>4</v>
      </c>
      <c r="H610" s="35" t="s">
        <v>941</v>
      </c>
      <c r="I610" s="37" t="s">
        <v>1023</v>
      </c>
      <c r="J610" s="37">
        <v>2.5</v>
      </c>
      <c r="K610" s="35">
        <v>800</v>
      </c>
      <c r="L610" s="35">
        <v>3400</v>
      </c>
      <c r="M610" s="35" t="s">
        <v>1024</v>
      </c>
      <c r="N610" s="35"/>
    </row>
    <row r="611" ht="28.5" spans="1:14">
      <c r="A611" s="37"/>
      <c r="B611" s="37"/>
      <c r="C611" s="10"/>
      <c r="D611" s="37"/>
      <c r="E611" s="37"/>
      <c r="F611" s="35"/>
      <c r="G611" s="37"/>
      <c r="H611" s="35" t="s">
        <v>196</v>
      </c>
      <c r="I611" s="37" t="s">
        <v>979</v>
      </c>
      <c r="J611" s="37">
        <v>3.5</v>
      </c>
      <c r="K611" s="35">
        <v>2240</v>
      </c>
      <c r="L611" s="35"/>
      <c r="M611" s="35"/>
      <c r="N611" s="35"/>
    </row>
    <row r="612" ht="28.5" spans="1:14">
      <c r="A612" s="37"/>
      <c r="B612" s="37"/>
      <c r="C612" s="10"/>
      <c r="D612" s="37"/>
      <c r="E612" s="37"/>
      <c r="F612" s="35"/>
      <c r="G612" s="37"/>
      <c r="H612" s="35" t="s">
        <v>1009</v>
      </c>
      <c r="I612" s="37" t="s">
        <v>1020</v>
      </c>
      <c r="J612" s="37">
        <v>40</v>
      </c>
      <c r="K612" s="66">
        <v>480</v>
      </c>
      <c r="L612" s="35"/>
      <c r="M612" s="35"/>
      <c r="N612" s="35"/>
    </row>
    <row r="613" ht="28.5" spans="1:14">
      <c r="A613" s="37"/>
      <c r="B613" s="37"/>
      <c r="C613" s="10"/>
      <c r="D613" s="37"/>
      <c r="E613" s="37"/>
      <c r="F613" s="35"/>
      <c r="G613" s="37"/>
      <c r="H613" s="35" t="s">
        <v>981</v>
      </c>
      <c r="I613" s="37" t="s">
        <v>1025</v>
      </c>
      <c r="J613" s="37">
        <v>3.5</v>
      </c>
      <c r="K613" s="66">
        <v>1680</v>
      </c>
      <c r="L613" s="35"/>
      <c r="M613" s="35"/>
      <c r="N613" s="35"/>
    </row>
    <row r="614" ht="28.5" spans="1:14">
      <c r="A614" s="37">
        <f>COUNTA($A$5:A613)</f>
        <v>373</v>
      </c>
      <c r="B614" s="37" t="s">
        <v>935</v>
      </c>
      <c r="C614" s="10" t="s">
        <v>978</v>
      </c>
      <c r="D614" s="37" t="s">
        <v>1020</v>
      </c>
      <c r="E614" s="37" t="s">
        <v>1026</v>
      </c>
      <c r="F614" s="35" t="s">
        <v>40</v>
      </c>
      <c r="G614" s="37">
        <v>2</v>
      </c>
      <c r="H614" s="35" t="s">
        <v>1009</v>
      </c>
      <c r="I614" s="37" t="s">
        <v>1020</v>
      </c>
      <c r="J614" s="37">
        <v>20</v>
      </c>
      <c r="K614" s="35">
        <v>240</v>
      </c>
      <c r="L614" s="35">
        <v>3208</v>
      </c>
      <c r="M614" s="35" t="s">
        <v>1027</v>
      </c>
      <c r="N614" s="35"/>
    </row>
    <row r="615" ht="28.5" spans="1:14">
      <c r="A615" s="37"/>
      <c r="B615" s="37"/>
      <c r="C615" s="10"/>
      <c r="D615" s="37"/>
      <c r="E615" s="37"/>
      <c r="F615" s="35"/>
      <c r="G615" s="37"/>
      <c r="H615" s="35" t="s">
        <v>981</v>
      </c>
      <c r="I615" s="37" t="s">
        <v>1020</v>
      </c>
      <c r="J615" s="37">
        <v>5.5</v>
      </c>
      <c r="K615" s="35">
        <v>2640</v>
      </c>
      <c r="L615" s="35"/>
      <c r="M615" s="35"/>
      <c r="N615" s="35"/>
    </row>
    <row r="616" ht="28.5" spans="1:14">
      <c r="A616" s="37"/>
      <c r="B616" s="37"/>
      <c r="C616" s="10"/>
      <c r="D616" s="37"/>
      <c r="E616" s="37"/>
      <c r="F616" s="35"/>
      <c r="G616" s="37"/>
      <c r="H616" s="35" t="s">
        <v>941</v>
      </c>
      <c r="I616" s="37" t="s">
        <v>1020</v>
      </c>
      <c r="J616" s="37">
        <v>4</v>
      </c>
      <c r="K616" s="126">
        <v>1280</v>
      </c>
      <c r="L616" s="35"/>
      <c r="M616" s="35"/>
      <c r="N616" s="35"/>
    </row>
    <row r="617" ht="28.5" spans="1:14">
      <c r="A617" s="37">
        <f>COUNTA($A$5:A616)</f>
        <v>374</v>
      </c>
      <c r="B617" s="37" t="s">
        <v>935</v>
      </c>
      <c r="C617" s="10" t="s">
        <v>978</v>
      </c>
      <c r="D617" s="37" t="s">
        <v>1020</v>
      </c>
      <c r="E617" s="37" t="s">
        <v>1028</v>
      </c>
      <c r="F617" s="35" t="s">
        <v>40</v>
      </c>
      <c r="G617" s="37">
        <v>7</v>
      </c>
      <c r="H617" s="35" t="s">
        <v>941</v>
      </c>
      <c r="I617" s="37" t="s">
        <v>1020</v>
      </c>
      <c r="J617" s="37">
        <v>2.9</v>
      </c>
      <c r="K617" s="35">
        <v>928</v>
      </c>
      <c r="L617" s="35">
        <v>2368</v>
      </c>
      <c r="M617" s="35" t="s">
        <v>994</v>
      </c>
      <c r="N617" s="35"/>
    </row>
    <row r="618" ht="28.5" spans="1:14">
      <c r="A618" s="37"/>
      <c r="B618" s="37"/>
      <c r="C618" s="10"/>
      <c r="D618" s="37"/>
      <c r="E618" s="37"/>
      <c r="F618" s="35"/>
      <c r="G618" s="37"/>
      <c r="H618" s="35" t="s">
        <v>981</v>
      </c>
      <c r="I618" s="37" t="s">
        <v>1020</v>
      </c>
      <c r="J618" s="37">
        <v>3</v>
      </c>
      <c r="K618" s="35">
        <v>1440</v>
      </c>
      <c r="L618" s="35"/>
      <c r="M618" s="35"/>
      <c r="N618" s="35"/>
    </row>
    <row r="619" ht="28.5" spans="1:14">
      <c r="A619" s="37">
        <f>COUNTA($A$5:A618)</f>
        <v>375</v>
      </c>
      <c r="B619" s="37" t="s">
        <v>935</v>
      </c>
      <c r="C619" s="10" t="s">
        <v>978</v>
      </c>
      <c r="D619" s="37" t="s">
        <v>1011</v>
      </c>
      <c r="E619" s="37" t="s">
        <v>1029</v>
      </c>
      <c r="F619" s="35" t="s">
        <v>40</v>
      </c>
      <c r="G619" s="37">
        <v>5</v>
      </c>
      <c r="H619" s="35" t="s">
        <v>941</v>
      </c>
      <c r="I619" s="37" t="s">
        <v>1011</v>
      </c>
      <c r="J619" s="37">
        <v>5.1</v>
      </c>
      <c r="K619" s="35">
        <v>1632</v>
      </c>
      <c r="L619" s="35">
        <v>3080</v>
      </c>
      <c r="M619" s="35" t="s">
        <v>1030</v>
      </c>
      <c r="N619" s="35"/>
    </row>
    <row r="620" ht="28.5" spans="1:14">
      <c r="A620" s="37"/>
      <c r="B620" s="37"/>
      <c r="C620" s="10"/>
      <c r="D620" s="37"/>
      <c r="E620" s="37"/>
      <c r="F620" s="35"/>
      <c r="G620" s="37"/>
      <c r="H620" s="35" t="s">
        <v>981</v>
      </c>
      <c r="I620" s="37" t="s">
        <v>1011</v>
      </c>
      <c r="J620" s="37">
        <v>2</v>
      </c>
      <c r="K620" s="35">
        <v>960</v>
      </c>
      <c r="L620" s="35"/>
      <c r="M620" s="35"/>
      <c r="N620" s="35"/>
    </row>
    <row r="621" ht="28.5" spans="1:14">
      <c r="A621" s="37"/>
      <c r="B621" s="37"/>
      <c r="C621" s="10"/>
      <c r="D621" s="37"/>
      <c r="E621" s="37"/>
      <c r="F621" s="35"/>
      <c r="G621" s="37"/>
      <c r="H621" s="35" t="s">
        <v>196</v>
      </c>
      <c r="I621" s="37" t="s">
        <v>1011</v>
      </c>
      <c r="J621" s="37">
        <v>4.5</v>
      </c>
      <c r="K621" s="66">
        <v>2880</v>
      </c>
      <c r="L621" s="35"/>
      <c r="M621" s="35"/>
      <c r="N621" s="35"/>
    </row>
    <row r="622" ht="42.75" spans="1:14">
      <c r="A622" s="37">
        <f>COUNTA($A$5:A621)</f>
        <v>376</v>
      </c>
      <c r="B622" s="37" t="s">
        <v>935</v>
      </c>
      <c r="C622" s="10" t="s">
        <v>978</v>
      </c>
      <c r="D622" s="37" t="s">
        <v>997</v>
      </c>
      <c r="E622" s="37" t="s">
        <v>1031</v>
      </c>
      <c r="F622" s="35" t="s">
        <v>45</v>
      </c>
      <c r="G622" s="37">
        <v>6</v>
      </c>
      <c r="H622" s="35" t="s">
        <v>981</v>
      </c>
      <c r="I622" s="37" t="s">
        <v>997</v>
      </c>
      <c r="J622" s="37">
        <v>6.3</v>
      </c>
      <c r="K622" s="35">
        <v>2720</v>
      </c>
      <c r="L622" s="35">
        <v>2720</v>
      </c>
      <c r="M622" s="35" t="s">
        <v>1032</v>
      </c>
      <c r="N622" s="35"/>
    </row>
    <row r="623" ht="28.5" spans="1:14">
      <c r="A623" s="37">
        <f>COUNTA($A$5:A622)</f>
        <v>377</v>
      </c>
      <c r="B623" s="37" t="s">
        <v>935</v>
      </c>
      <c r="C623" s="10" t="s">
        <v>978</v>
      </c>
      <c r="D623" s="37" t="s">
        <v>979</v>
      </c>
      <c r="E623" s="37" t="s">
        <v>1033</v>
      </c>
      <c r="F623" s="35" t="s">
        <v>40</v>
      </c>
      <c r="G623" s="37">
        <v>2</v>
      </c>
      <c r="H623" s="35" t="s">
        <v>981</v>
      </c>
      <c r="I623" s="37" t="s">
        <v>979</v>
      </c>
      <c r="J623" s="37">
        <v>5</v>
      </c>
      <c r="K623" s="35">
        <v>2400</v>
      </c>
      <c r="L623" s="35">
        <v>2400</v>
      </c>
      <c r="M623" s="35" t="s">
        <v>1034</v>
      </c>
      <c r="N623" s="35"/>
    </row>
    <row r="624" ht="28.5" spans="1:14">
      <c r="A624" s="37">
        <f>COUNTA($A$5:A623)</f>
        <v>378</v>
      </c>
      <c r="B624" s="37" t="s">
        <v>935</v>
      </c>
      <c r="C624" s="10" t="s">
        <v>978</v>
      </c>
      <c r="D624" s="37" t="s">
        <v>1005</v>
      </c>
      <c r="E624" s="37" t="s">
        <v>1035</v>
      </c>
      <c r="F624" s="35" t="s">
        <v>60</v>
      </c>
      <c r="G624" s="37">
        <v>3</v>
      </c>
      <c r="H624" s="35" t="s">
        <v>948</v>
      </c>
      <c r="I624" s="37" t="s">
        <v>1005</v>
      </c>
      <c r="J624" s="37">
        <v>4</v>
      </c>
      <c r="K624" s="35">
        <v>1280</v>
      </c>
      <c r="L624" s="35">
        <v>1280</v>
      </c>
      <c r="M624" s="35"/>
      <c r="N624" s="35"/>
    </row>
    <row r="625" ht="28.5" spans="1:14">
      <c r="A625" s="37">
        <f>COUNTA($A$5:A624)</f>
        <v>379</v>
      </c>
      <c r="B625" s="37" t="s">
        <v>935</v>
      </c>
      <c r="C625" s="10" t="s">
        <v>978</v>
      </c>
      <c r="D625" s="37" t="s">
        <v>1036</v>
      </c>
      <c r="E625" s="37" t="s">
        <v>1037</v>
      </c>
      <c r="F625" s="35" t="s">
        <v>40</v>
      </c>
      <c r="G625" s="37">
        <v>1</v>
      </c>
      <c r="H625" s="35" t="s">
        <v>948</v>
      </c>
      <c r="I625" s="37" t="s">
        <v>1036</v>
      </c>
      <c r="J625" s="37">
        <v>1</v>
      </c>
      <c r="K625" s="35">
        <v>320</v>
      </c>
      <c r="L625" s="35">
        <v>1920</v>
      </c>
      <c r="M625" s="35"/>
      <c r="N625" s="35"/>
    </row>
    <row r="626" ht="28.5" spans="1:14">
      <c r="A626" s="37"/>
      <c r="B626" s="37"/>
      <c r="C626" s="10"/>
      <c r="D626" s="37"/>
      <c r="E626" s="37"/>
      <c r="F626" s="35"/>
      <c r="G626" s="37"/>
      <c r="H626" s="35" t="s">
        <v>941</v>
      </c>
      <c r="I626" s="37" t="s">
        <v>1036</v>
      </c>
      <c r="J626" s="37">
        <v>5</v>
      </c>
      <c r="K626" s="35">
        <v>1600</v>
      </c>
      <c r="L626" s="35"/>
      <c r="M626" s="35"/>
      <c r="N626" s="35"/>
    </row>
    <row r="627" ht="28.5" spans="1:14">
      <c r="A627" s="37">
        <f>COUNTA($A$5:A626)</f>
        <v>380</v>
      </c>
      <c r="B627" s="37" t="s">
        <v>935</v>
      </c>
      <c r="C627" s="10" t="s">
        <v>978</v>
      </c>
      <c r="D627" s="37" t="s">
        <v>1017</v>
      </c>
      <c r="E627" s="37" t="s">
        <v>1038</v>
      </c>
      <c r="F627" s="35" t="s">
        <v>60</v>
      </c>
      <c r="G627" s="37">
        <v>4</v>
      </c>
      <c r="H627" s="35" t="s">
        <v>941</v>
      </c>
      <c r="I627" s="37" t="s">
        <v>1017</v>
      </c>
      <c r="J627" s="37">
        <v>5.5</v>
      </c>
      <c r="K627" s="35">
        <v>1760</v>
      </c>
      <c r="L627" s="35">
        <v>1760</v>
      </c>
      <c r="M627" s="35"/>
      <c r="N627" s="35"/>
    </row>
    <row r="628" ht="28.5" spans="1:14">
      <c r="A628" s="37">
        <f>COUNTA($A$5:A627)</f>
        <v>381</v>
      </c>
      <c r="B628" s="37" t="s">
        <v>935</v>
      </c>
      <c r="C628" s="10" t="s">
        <v>978</v>
      </c>
      <c r="D628" s="37" t="s">
        <v>1020</v>
      </c>
      <c r="E628" s="37" t="s">
        <v>1039</v>
      </c>
      <c r="F628" s="35" t="s">
        <v>40</v>
      </c>
      <c r="G628" s="37">
        <v>4</v>
      </c>
      <c r="H628" s="35" t="s">
        <v>941</v>
      </c>
      <c r="I628" s="37" t="s">
        <v>1020</v>
      </c>
      <c r="J628" s="37">
        <v>2</v>
      </c>
      <c r="K628" s="35">
        <v>640</v>
      </c>
      <c r="L628" s="35">
        <v>1152</v>
      </c>
      <c r="M628" s="35"/>
      <c r="N628" s="35"/>
    </row>
    <row r="629" ht="28.5" spans="1:14">
      <c r="A629" s="37"/>
      <c r="B629" s="37"/>
      <c r="C629" s="10"/>
      <c r="D629" s="37"/>
      <c r="E629" s="37"/>
      <c r="F629" s="35"/>
      <c r="G629" s="37"/>
      <c r="H629" s="35" t="s">
        <v>948</v>
      </c>
      <c r="I629" s="37" t="s">
        <v>1020</v>
      </c>
      <c r="J629" s="37">
        <v>1.6</v>
      </c>
      <c r="K629" s="35">
        <v>512</v>
      </c>
      <c r="L629" s="35"/>
      <c r="M629" s="35"/>
      <c r="N629" s="35"/>
    </row>
    <row r="630" ht="42.75" spans="1:14">
      <c r="A630" s="37">
        <f>COUNTA($A$5:A629)</f>
        <v>382</v>
      </c>
      <c r="B630" s="37" t="s">
        <v>935</v>
      </c>
      <c r="C630" s="10" t="s">
        <v>978</v>
      </c>
      <c r="D630" s="37" t="s">
        <v>1020</v>
      </c>
      <c r="E630" s="37" t="s">
        <v>1040</v>
      </c>
      <c r="F630" s="35" t="s">
        <v>40</v>
      </c>
      <c r="G630" s="37">
        <v>4</v>
      </c>
      <c r="H630" s="35" t="s">
        <v>1041</v>
      </c>
      <c r="I630" s="37" t="s">
        <v>1020</v>
      </c>
      <c r="J630" s="37">
        <v>2</v>
      </c>
      <c r="K630" s="35">
        <v>3080</v>
      </c>
      <c r="L630" s="35">
        <v>3080</v>
      </c>
      <c r="M630" s="35" t="s">
        <v>1030</v>
      </c>
      <c r="N630" s="35"/>
    </row>
    <row r="631" ht="28.5" spans="1:14">
      <c r="A631" s="37">
        <f>COUNTA($A$5:A630)</f>
        <v>383</v>
      </c>
      <c r="B631" s="37" t="s">
        <v>935</v>
      </c>
      <c r="C631" s="10" t="s">
        <v>978</v>
      </c>
      <c r="D631" s="37" t="s">
        <v>1042</v>
      </c>
      <c r="E631" s="37" t="s">
        <v>1043</v>
      </c>
      <c r="F631" s="35" t="s">
        <v>40</v>
      </c>
      <c r="G631" s="37">
        <v>3</v>
      </c>
      <c r="H631" s="35" t="s">
        <v>1044</v>
      </c>
      <c r="I631" s="37" t="s">
        <v>1042</v>
      </c>
      <c r="J631" s="37">
        <v>4.8</v>
      </c>
      <c r="K631" s="35">
        <v>3072</v>
      </c>
      <c r="L631" s="35">
        <v>5000</v>
      </c>
      <c r="M631" s="35" t="s">
        <v>1045</v>
      </c>
      <c r="N631" s="35"/>
    </row>
    <row r="632" ht="28.5" spans="1:14">
      <c r="A632" s="37"/>
      <c r="B632" s="37"/>
      <c r="C632" s="10"/>
      <c r="D632" s="37"/>
      <c r="E632" s="37"/>
      <c r="F632" s="35"/>
      <c r="G632" s="37"/>
      <c r="H632" s="35" t="s">
        <v>1046</v>
      </c>
      <c r="I632" s="37" t="s">
        <v>1042</v>
      </c>
      <c r="J632" s="37">
        <v>3.7</v>
      </c>
      <c r="K632" s="66">
        <v>3552</v>
      </c>
      <c r="L632" s="35"/>
      <c r="M632" s="35"/>
      <c r="N632" s="35"/>
    </row>
    <row r="633" ht="28.5" spans="1:14">
      <c r="A633" s="37">
        <f>COUNTA($A$5:A632)</f>
        <v>384</v>
      </c>
      <c r="B633" s="37" t="s">
        <v>935</v>
      </c>
      <c r="C633" s="10" t="s">
        <v>978</v>
      </c>
      <c r="D633" s="37" t="s">
        <v>1020</v>
      </c>
      <c r="E633" s="37" t="s">
        <v>1047</v>
      </c>
      <c r="F633" s="35" t="s">
        <v>40</v>
      </c>
      <c r="G633" s="37">
        <v>2</v>
      </c>
      <c r="H633" s="35" t="s">
        <v>1048</v>
      </c>
      <c r="I633" s="37" t="s">
        <v>1020</v>
      </c>
      <c r="J633" s="37">
        <v>55</v>
      </c>
      <c r="K633" s="35">
        <v>880</v>
      </c>
      <c r="L633" s="35">
        <v>1104</v>
      </c>
      <c r="M633" s="35" t="s">
        <v>1049</v>
      </c>
      <c r="N633" s="35"/>
    </row>
    <row r="634" ht="28.5" spans="1:14">
      <c r="A634" s="37"/>
      <c r="B634" s="37"/>
      <c r="C634" s="10"/>
      <c r="D634" s="37"/>
      <c r="E634" s="37"/>
      <c r="F634" s="35"/>
      <c r="G634" s="37"/>
      <c r="H634" s="35" t="s">
        <v>941</v>
      </c>
      <c r="I634" s="37" t="s">
        <v>1020</v>
      </c>
      <c r="J634" s="37">
        <v>0.7</v>
      </c>
      <c r="K634" s="35">
        <v>224</v>
      </c>
      <c r="L634" s="35"/>
      <c r="M634" s="35"/>
      <c r="N634" s="35"/>
    </row>
    <row r="635" ht="28.5" spans="1:14">
      <c r="A635" s="37">
        <f>COUNTA($A$5:A634)</f>
        <v>385</v>
      </c>
      <c r="B635" s="37" t="s">
        <v>935</v>
      </c>
      <c r="C635" s="10" t="s">
        <v>978</v>
      </c>
      <c r="D635" s="37" t="s">
        <v>1017</v>
      </c>
      <c r="E635" s="37" t="s">
        <v>1050</v>
      </c>
      <c r="F635" s="35" t="s">
        <v>60</v>
      </c>
      <c r="G635" s="37">
        <v>3</v>
      </c>
      <c r="H635" s="35" t="s">
        <v>941</v>
      </c>
      <c r="I635" s="37" t="s">
        <v>1017</v>
      </c>
      <c r="J635" s="37">
        <v>3</v>
      </c>
      <c r="K635" s="35">
        <v>960</v>
      </c>
      <c r="L635" s="35">
        <v>960</v>
      </c>
      <c r="M635" s="35"/>
      <c r="N635" s="35"/>
    </row>
    <row r="636" ht="28.5" spans="1:14">
      <c r="A636" s="37">
        <f>COUNTA($A$5:A635)</f>
        <v>386</v>
      </c>
      <c r="B636" s="37" t="s">
        <v>935</v>
      </c>
      <c r="C636" s="10" t="s">
        <v>978</v>
      </c>
      <c r="D636" s="37" t="s">
        <v>1051</v>
      </c>
      <c r="E636" s="37" t="s">
        <v>1052</v>
      </c>
      <c r="F636" s="35" t="s">
        <v>23</v>
      </c>
      <c r="G636" s="37">
        <v>4</v>
      </c>
      <c r="H636" s="35" t="s">
        <v>981</v>
      </c>
      <c r="I636" s="37" t="s">
        <v>1051</v>
      </c>
      <c r="J636" s="37">
        <v>1</v>
      </c>
      <c r="K636" s="35">
        <v>480</v>
      </c>
      <c r="L636" s="35">
        <v>480</v>
      </c>
      <c r="M636" s="35"/>
      <c r="N636" s="35"/>
    </row>
    <row r="637" ht="28.5" spans="1:14">
      <c r="A637" s="37">
        <f>COUNTA($A$5:A636)</f>
        <v>387</v>
      </c>
      <c r="B637" s="37" t="s">
        <v>935</v>
      </c>
      <c r="C637" s="10" t="s">
        <v>978</v>
      </c>
      <c r="D637" s="37" t="s">
        <v>997</v>
      </c>
      <c r="E637" s="37" t="s">
        <v>1053</v>
      </c>
      <c r="F637" s="35" t="s">
        <v>40</v>
      </c>
      <c r="G637" s="37">
        <v>2</v>
      </c>
      <c r="H637" s="35" t="s">
        <v>981</v>
      </c>
      <c r="I637" s="37" t="s">
        <v>997</v>
      </c>
      <c r="J637" s="37">
        <v>5</v>
      </c>
      <c r="K637" s="35">
        <v>2400</v>
      </c>
      <c r="L637" s="126">
        <v>2800</v>
      </c>
      <c r="M637" s="35" t="s">
        <v>1054</v>
      </c>
      <c r="N637" s="35"/>
    </row>
    <row r="638" ht="28.5" spans="1:14">
      <c r="A638" s="37"/>
      <c r="B638" s="37"/>
      <c r="C638" s="10"/>
      <c r="D638" s="37"/>
      <c r="E638" s="37"/>
      <c r="F638" s="35"/>
      <c r="G638" s="37"/>
      <c r="H638" s="35" t="s">
        <v>1055</v>
      </c>
      <c r="I638" s="37" t="s">
        <v>997</v>
      </c>
      <c r="J638" s="37">
        <v>1</v>
      </c>
      <c r="K638" s="35">
        <v>400</v>
      </c>
      <c r="L638" s="126"/>
      <c r="M638" s="35"/>
      <c r="N638" s="35"/>
    </row>
    <row r="639" ht="42.75" spans="1:14">
      <c r="A639" s="37">
        <f>COUNTA($A$5:A638)</f>
        <v>388</v>
      </c>
      <c r="B639" s="37" t="s">
        <v>935</v>
      </c>
      <c r="C639" s="10" t="s">
        <v>978</v>
      </c>
      <c r="D639" s="37" t="s">
        <v>997</v>
      </c>
      <c r="E639" s="37" t="s">
        <v>1056</v>
      </c>
      <c r="F639" s="35" t="s">
        <v>40</v>
      </c>
      <c r="G639" s="37">
        <v>3</v>
      </c>
      <c r="H639" s="35" t="s">
        <v>981</v>
      </c>
      <c r="I639" s="37" t="s">
        <v>997</v>
      </c>
      <c r="J639" s="37">
        <v>4.5</v>
      </c>
      <c r="K639" s="66">
        <v>2160</v>
      </c>
      <c r="L639" s="35">
        <v>1400</v>
      </c>
      <c r="M639" s="35" t="s">
        <v>1057</v>
      </c>
      <c r="N639" s="35"/>
    </row>
    <row r="640" ht="28.5" spans="1:14">
      <c r="A640" s="37">
        <f>COUNTA($A$5:A639)</f>
        <v>389</v>
      </c>
      <c r="B640" s="37" t="s">
        <v>935</v>
      </c>
      <c r="C640" s="10" t="s">
        <v>1058</v>
      </c>
      <c r="D640" s="35" t="s">
        <v>1059</v>
      </c>
      <c r="E640" s="35" t="s">
        <v>1060</v>
      </c>
      <c r="F640" s="35" t="s">
        <v>45</v>
      </c>
      <c r="G640" s="35">
        <v>1</v>
      </c>
      <c r="H640" s="32" t="s">
        <v>1061</v>
      </c>
      <c r="I640" s="35" t="s">
        <v>1059</v>
      </c>
      <c r="J640" s="32">
        <v>15</v>
      </c>
      <c r="K640" s="32">
        <v>3000</v>
      </c>
      <c r="L640" s="32">
        <v>3000</v>
      </c>
      <c r="M640" s="32"/>
      <c r="N640" s="32"/>
    </row>
    <row r="641" ht="28.5" spans="1:14">
      <c r="A641" s="37">
        <f>COUNTA($A$5:A640)</f>
        <v>390</v>
      </c>
      <c r="B641" s="37" t="s">
        <v>935</v>
      </c>
      <c r="C641" s="10" t="s">
        <v>1058</v>
      </c>
      <c r="D641" s="35" t="s">
        <v>1062</v>
      </c>
      <c r="E641" s="35" t="s">
        <v>1063</v>
      </c>
      <c r="F641" s="35" t="s">
        <v>23</v>
      </c>
      <c r="G641" s="35">
        <v>4</v>
      </c>
      <c r="H641" s="32" t="s">
        <v>1009</v>
      </c>
      <c r="I641" s="35" t="s">
        <v>1062</v>
      </c>
      <c r="J641" s="32">
        <v>42</v>
      </c>
      <c r="K641" s="32">
        <v>504</v>
      </c>
      <c r="L641" s="32">
        <v>504</v>
      </c>
      <c r="M641" s="32"/>
      <c r="N641" s="32"/>
    </row>
    <row r="642" ht="28.5" spans="1:14">
      <c r="A642" s="37">
        <f>COUNTA($A$5:A641)</f>
        <v>391</v>
      </c>
      <c r="B642" s="37" t="s">
        <v>935</v>
      </c>
      <c r="C642" s="10" t="s">
        <v>1058</v>
      </c>
      <c r="D642" s="35" t="s">
        <v>1064</v>
      </c>
      <c r="E642" s="35" t="s">
        <v>1065</v>
      </c>
      <c r="F642" s="35" t="s">
        <v>523</v>
      </c>
      <c r="G642" s="35">
        <v>3</v>
      </c>
      <c r="H642" s="32" t="s">
        <v>312</v>
      </c>
      <c r="I642" s="35" t="s">
        <v>1064</v>
      </c>
      <c r="J642" s="32">
        <v>1</v>
      </c>
      <c r="K642" s="32">
        <v>360</v>
      </c>
      <c r="L642" s="32">
        <v>360</v>
      </c>
      <c r="M642" s="32"/>
      <c r="N642" s="32"/>
    </row>
    <row r="643" ht="28.5" spans="1:14">
      <c r="A643" s="37">
        <f>COUNTA($A$5:A642)</f>
        <v>392</v>
      </c>
      <c r="B643" s="37" t="s">
        <v>935</v>
      </c>
      <c r="C643" s="10" t="s">
        <v>1058</v>
      </c>
      <c r="D643" s="35" t="s">
        <v>1066</v>
      </c>
      <c r="E643" s="35" t="s">
        <v>1067</v>
      </c>
      <c r="F643" s="35" t="s">
        <v>545</v>
      </c>
      <c r="G643" s="35">
        <v>5</v>
      </c>
      <c r="H643" s="32" t="s">
        <v>280</v>
      </c>
      <c r="I643" s="35" t="s">
        <v>1066</v>
      </c>
      <c r="J643" s="32">
        <v>1.44</v>
      </c>
      <c r="K643" s="32">
        <v>432</v>
      </c>
      <c r="L643" s="10">
        <v>882</v>
      </c>
      <c r="M643" s="32"/>
      <c r="N643" s="32"/>
    </row>
    <row r="644" ht="28.5" spans="1:14">
      <c r="A644" s="37"/>
      <c r="B644" s="37"/>
      <c r="C644" s="10"/>
      <c r="D644" s="35"/>
      <c r="E644" s="35"/>
      <c r="F644" s="35"/>
      <c r="G644" s="35"/>
      <c r="H644" s="32" t="s">
        <v>1068</v>
      </c>
      <c r="I644" s="35"/>
      <c r="J644" s="32">
        <v>1.5</v>
      </c>
      <c r="K644" s="32">
        <v>450</v>
      </c>
      <c r="L644" s="10"/>
      <c r="M644" s="32"/>
      <c r="N644" s="32"/>
    </row>
    <row r="645" ht="28.5" spans="1:14">
      <c r="A645" s="37">
        <f>COUNTA($A$5:A644)</f>
        <v>393</v>
      </c>
      <c r="B645" s="37" t="s">
        <v>935</v>
      </c>
      <c r="C645" s="10" t="s">
        <v>1058</v>
      </c>
      <c r="D645" s="35" t="s">
        <v>1059</v>
      </c>
      <c r="E645" s="35" t="s">
        <v>1069</v>
      </c>
      <c r="F645" s="35" t="s">
        <v>23</v>
      </c>
      <c r="G645" s="35">
        <v>1</v>
      </c>
      <c r="H645" s="32" t="s">
        <v>1061</v>
      </c>
      <c r="I645" s="35" t="s">
        <v>1059</v>
      </c>
      <c r="J645" s="32">
        <v>2</v>
      </c>
      <c r="K645" s="32">
        <v>400</v>
      </c>
      <c r="L645" s="10">
        <v>3880</v>
      </c>
      <c r="M645" s="10" t="s">
        <v>1070</v>
      </c>
      <c r="N645" s="32"/>
    </row>
    <row r="646" ht="28.5" spans="1:14">
      <c r="A646" s="37"/>
      <c r="B646" s="37"/>
      <c r="C646" s="10"/>
      <c r="D646" s="35"/>
      <c r="E646" s="35"/>
      <c r="F646" s="35"/>
      <c r="G646" s="35"/>
      <c r="H646" s="32" t="s">
        <v>196</v>
      </c>
      <c r="I646" s="35"/>
      <c r="J646" s="32">
        <v>2</v>
      </c>
      <c r="K646" s="32">
        <v>1280</v>
      </c>
      <c r="L646" s="10"/>
      <c r="M646" s="10"/>
      <c r="N646" s="10"/>
    </row>
    <row r="647" ht="28.5" spans="1:14">
      <c r="A647" s="37"/>
      <c r="B647" s="37"/>
      <c r="C647" s="10"/>
      <c r="D647" s="35"/>
      <c r="E647" s="35"/>
      <c r="F647" s="35"/>
      <c r="G647" s="35"/>
      <c r="H647" s="32" t="s">
        <v>1071</v>
      </c>
      <c r="I647" s="35"/>
      <c r="J647" s="32">
        <v>2</v>
      </c>
      <c r="K647" s="32">
        <v>800</v>
      </c>
      <c r="L647" s="10"/>
      <c r="M647" s="10"/>
      <c r="N647" s="10"/>
    </row>
    <row r="648" ht="28.5" spans="1:14">
      <c r="A648" s="37"/>
      <c r="B648" s="37"/>
      <c r="C648" s="10"/>
      <c r="D648" s="35"/>
      <c r="E648" s="35"/>
      <c r="F648" s="35"/>
      <c r="G648" s="35"/>
      <c r="H648" s="32" t="s">
        <v>1072</v>
      </c>
      <c r="I648" s="35"/>
      <c r="J648" s="32">
        <v>3.5</v>
      </c>
      <c r="K648" s="32">
        <v>1400</v>
      </c>
      <c r="L648" s="10"/>
      <c r="M648" s="10"/>
      <c r="N648" s="10"/>
    </row>
    <row r="649" ht="28.5" spans="1:14">
      <c r="A649" s="37">
        <f>COUNTA($A$5:A648)</f>
        <v>394</v>
      </c>
      <c r="B649" s="37" t="s">
        <v>935</v>
      </c>
      <c r="C649" s="10" t="s">
        <v>1058</v>
      </c>
      <c r="D649" s="35" t="s">
        <v>1066</v>
      </c>
      <c r="E649" s="35" t="s">
        <v>1073</v>
      </c>
      <c r="F649" s="35" t="s">
        <v>545</v>
      </c>
      <c r="G649" s="35">
        <v>1</v>
      </c>
      <c r="H649" s="32" t="s">
        <v>191</v>
      </c>
      <c r="I649" s="35" t="s">
        <v>1066</v>
      </c>
      <c r="J649" s="32">
        <v>1.3</v>
      </c>
      <c r="K649" s="32">
        <v>468</v>
      </c>
      <c r="L649" s="32">
        <v>468</v>
      </c>
      <c r="M649" s="10" t="s">
        <v>1074</v>
      </c>
      <c r="N649" s="10"/>
    </row>
    <row r="650" ht="28.5" spans="1:14">
      <c r="A650" s="37">
        <f>COUNTA($A$5:A649)</f>
        <v>395</v>
      </c>
      <c r="B650" s="37" t="s">
        <v>935</v>
      </c>
      <c r="C650" s="10" t="s">
        <v>1058</v>
      </c>
      <c r="D650" s="32" t="s">
        <v>1066</v>
      </c>
      <c r="E650" s="32" t="s">
        <v>1075</v>
      </c>
      <c r="F650" s="32" t="s">
        <v>523</v>
      </c>
      <c r="G650" s="32">
        <v>1</v>
      </c>
      <c r="H650" s="32" t="s">
        <v>191</v>
      </c>
      <c r="I650" s="32" t="s">
        <v>1066</v>
      </c>
      <c r="J650" s="32">
        <v>2</v>
      </c>
      <c r="K650" s="32">
        <v>720</v>
      </c>
      <c r="L650" s="10">
        <v>1200</v>
      </c>
      <c r="M650" s="10"/>
      <c r="N650" s="10"/>
    </row>
    <row r="651" ht="28.5" spans="1:14">
      <c r="A651" s="37"/>
      <c r="B651" s="37"/>
      <c r="C651" s="10"/>
      <c r="D651" s="32"/>
      <c r="E651" s="32"/>
      <c r="F651" s="32"/>
      <c r="G651" s="32"/>
      <c r="H651" s="32" t="s">
        <v>196</v>
      </c>
      <c r="I651" s="32"/>
      <c r="J651" s="32">
        <v>1</v>
      </c>
      <c r="K651" s="32">
        <v>480</v>
      </c>
      <c r="L651" s="10"/>
      <c r="M651" s="10"/>
      <c r="N651" s="10"/>
    </row>
    <row r="652" ht="28.5" spans="1:14">
      <c r="A652" s="37">
        <f>COUNTA($A$5:A651)</f>
        <v>396</v>
      </c>
      <c r="B652" s="37" t="s">
        <v>935</v>
      </c>
      <c r="C652" s="10" t="s">
        <v>1058</v>
      </c>
      <c r="D652" s="32" t="s">
        <v>1076</v>
      </c>
      <c r="E652" s="32" t="s">
        <v>1077</v>
      </c>
      <c r="F652" s="32" t="s">
        <v>523</v>
      </c>
      <c r="G652" s="32">
        <v>1</v>
      </c>
      <c r="H652" s="32" t="s">
        <v>196</v>
      </c>
      <c r="I652" s="35" t="s">
        <v>1078</v>
      </c>
      <c r="J652" s="32">
        <v>10.5</v>
      </c>
      <c r="K652" s="32">
        <v>5000</v>
      </c>
      <c r="L652" s="10">
        <v>5000</v>
      </c>
      <c r="M652" s="10"/>
      <c r="N652" s="10"/>
    </row>
    <row r="653" ht="28.5" spans="1:14">
      <c r="A653" s="37">
        <f>COUNTA($A$5:A652)</f>
        <v>397</v>
      </c>
      <c r="B653" s="37" t="s">
        <v>935</v>
      </c>
      <c r="C653" s="10" t="s">
        <v>1079</v>
      </c>
      <c r="D653" s="32" t="s">
        <v>1080</v>
      </c>
      <c r="E653" s="32" t="s">
        <v>1081</v>
      </c>
      <c r="F653" s="10" t="s">
        <v>23</v>
      </c>
      <c r="G653" s="32">
        <v>2</v>
      </c>
      <c r="H653" s="10" t="s">
        <v>1009</v>
      </c>
      <c r="I653" s="32" t="s">
        <v>1080</v>
      </c>
      <c r="J653" s="32">
        <v>140</v>
      </c>
      <c r="K653" s="32">
        <v>1680</v>
      </c>
      <c r="L653" s="32">
        <v>2320</v>
      </c>
      <c r="M653" s="32" t="s">
        <v>1082</v>
      </c>
      <c r="N653" s="32"/>
    </row>
    <row r="654" ht="28.5" spans="1:14">
      <c r="A654" s="37"/>
      <c r="B654" s="37"/>
      <c r="C654" s="10"/>
      <c r="D654" s="32"/>
      <c r="E654" s="32"/>
      <c r="F654" s="10"/>
      <c r="G654" s="32"/>
      <c r="H654" s="10" t="s">
        <v>1048</v>
      </c>
      <c r="I654" s="32"/>
      <c r="J654" s="32">
        <v>40</v>
      </c>
      <c r="K654" s="32">
        <v>640</v>
      </c>
      <c r="L654" s="32"/>
      <c r="M654" s="32"/>
      <c r="N654" s="32"/>
    </row>
    <row r="655" ht="28.5" spans="1:14">
      <c r="A655" s="37">
        <f>COUNTA($A$5:A654)</f>
        <v>398</v>
      </c>
      <c r="B655" s="37" t="s">
        <v>935</v>
      </c>
      <c r="C655" s="10" t="s">
        <v>1079</v>
      </c>
      <c r="D655" s="32" t="s">
        <v>1080</v>
      </c>
      <c r="E655" s="32" t="s">
        <v>1083</v>
      </c>
      <c r="F655" s="10" t="s">
        <v>60</v>
      </c>
      <c r="G655" s="32">
        <v>3</v>
      </c>
      <c r="H655" s="32" t="s">
        <v>1084</v>
      </c>
      <c r="I655" s="32" t="s">
        <v>1023</v>
      </c>
      <c r="J655" s="32">
        <v>3.5</v>
      </c>
      <c r="K655" s="32">
        <v>2240</v>
      </c>
      <c r="L655" s="32">
        <v>2240</v>
      </c>
      <c r="M655" s="32"/>
      <c r="N655" s="32"/>
    </row>
    <row r="656" ht="28.5" spans="1:14">
      <c r="A656" s="37">
        <f>COUNTA($A$5:A655)</f>
        <v>399</v>
      </c>
      <c r="B656" s="37" t="s">
        <v>935</v>
      </c>
      <c r="C656" s="10" t="s">
        <v>1079</v>
      </c>
      <c r="D656" s="32" t="s">
        <v>1085</v>
      </c>
      <c r="E656" s="32" t="s">
        <v>1086</v>
      </c>
      <c r="F656" s="10" t="s">
        <v>60</v>
      </c>
      <c r="G656" s="32">
        <v>2</v>
      </c>
      <c r="H656" s="32" t="s">
        <v>1084</v>
      </c>
      <c r="I656" s="32" t="s">
        <v>1085</v>
      </c>
      <c r="J656" s="32">
        <v>1.4</v>
      </c>
      <c r="K656" s="32">
        <v>896</v>
      </c>
      <c r="L656" s="32">
        <v>896</v>
      </c>
      <c r="M656" s="32"/>
      <c r="N656" s="32"/>
    </row>
    <row r="657" ht="28.5" spans="1:14">
      <c r="A657" s="37">
        <f>COUNTA($A$5:A656)</f>
        <v>400</v>
      </c>
      <c r="B657" s="37" t="s">
        <v>935</v>
      </c>
      <c r="C657" s="10" t="s">
        <v>1079</v>
      </c>
      <c r="D657" s="32" t="s">
        <v>1087</v>
      </c>
      <c r="E657" s="32" t="s">
        <v>1088</v>
      </c>
      <c r="F657" s="10" t="s">
        <v>40</v>
      </c>
      <c r="G657" s="32">
        <v>3</v>
      </c>
      <c r="H657" s="32" t="s">
        <v>1084</v>
      </c>
      <c r="I657" s="32" t="s">
        <v>1023</v>
      </c>
      <c r="J657" s="32">
        <v>4</v>
      </c>
      <c r="K657" s="32">
        <v>2560</v>
      </c>
      <c r="L657" s="32">
        <v>2560</v>
      </c>
      <c r="M657" s="32"/>
      <c r="N657" s="32"/>
    </row>
    <row r="658" ht="28.5" spans="1:14">
      <c r="A658" s="37">
        <f>COUNTA($A$5:A657)</f>
        <v>401</v>
      </c>
      <c r="B658" s="37" t="s">
        <v>935</v>
      </c>
      <c r="C658" s="10" t="s">
        <v>1079</v>
      </c>
      <c r="D658" s="32" t="s">
        <v>1087</v>
      </c>
      <c r="E658" s="32" t="s">
        <v>1089</v>
      </c>
      <c r="F658" s="10" t="s">
        <v>45</v>
      </c>
      <c r="G658" s="32">
        <v>6</v>
      </c>
      <c r="H658" s="32" t="s">
        <v>948</v>
      </c>
      <c r="I658" s="32" t="s">
        <v>1090</v>
      </c>
      <c r="J658" s="32">
        <v>1</v>
      </c>
      <c r="K658" s="32">
        <v>320</v>
      </c>
      <c r="L658" s="32">
        <v>1600</v>
      </c>
      <c r="M658" s="32"/>
      <c r="N658" s="32"/>
    </row>
    <row r="659" ht="28.5" spans="1:14">
      <c r="A659" s="37"/>
      <c r="B659" s="37"/>
      <c r="C659" s="10"/>
      <c r="D659" s="32"/>
      <c r="E659" s="32"/>
      <c r="F659" s="10"/>
      <c r="G659" s="32"/>
      <c r="H659" s="32" t="s">
        <v>1084</v>
      </c>
      <c r="I659" s="32" t="s">
        <v>1023</v>
      </c>
      <c r="J659" s="32">
        <v>2</v>
      </c>
      <c r="K659" s="32">
        <v>1280</v>
      </c>
      <c r="L659" s="32"/>
      <c r="M659" s="32"/>
      <c r="N659" s="32"/>
    </row>
    <row r="660" ht="28.5" spans="1:14">
      <c r="A660" s="37">
        <f>COUNTA($A$5:A659)</f>
        <v>402</v>
      </c>
      <c r="B660" s="37" t="s">
        <v>935</v>
      </c>
      <c r="C660" s="10" t="s">
        <v>1079</v>
      </c>
      <c r="D660" s="32" t="s">
        <v>1091</v>
      </c>
      <c r="E660" s="32" t="s">
        <v>1092</v>
      </c>
      <c r="F660" s="10" t="s">
        <v>114</v>
      </c>
      <c r="G660" s="32">
        <v>3</v>
      </c>
      <c r="H660" s="66" t="s">
        <v>1084</v>
      </c>
      <c r="I660" s="32" t="s">
        <v>1093</v>
      </c>
      <c r="J660" s="66">
        <v>2</v>
      </c>
      <c r="K660" s="66">
        <v>1600</v>
      </c>
      <c r="L660" s="66">
        <v>1600</v>
      </c>
      <c r="M660" s="32"/>
      <c r="N660" s="32"/>
    </row>
    <row r="661" ht="28.5" spans="1:14">
      <c r="A661" s="37">
        <f>COUNTA($A$5:A660)</f>
        <v>403</v>
      </c>
      <c r="B661" s="37" t="s">
        <v>935</v>
      </c>
      <c r="C661" s="10" t="s">
        <v>1079</v>
      </c>
      <c r="D661" s="32" t="s">
        <v>1094</v>
      </c>
      <c r="E661" s="32" t="s">
        <v>1095</v>
      </c>
      <c r="F661" s="10" t="s">
        <v>60</v>
      </c>
      <c r="G661" s="32">
        <v>4</v>
      </c>
      <c r="H661" s="32" t="s">
        <v>1084</v>
      </c>
      <c r="I661" s="32" t="s">
        <v>1094</v>
      </c>
      <c r="J661" s="32">
        <v>3</v>
      </c>
      <c r="K661" s="32">
        <v>1920</v>
      </c>
      <c r="L661" s="32">
        <v>3360</v>
      </c>
      <c r="M661" s="32" t="s">
        <v>1054</v>
      </c>
      <c r="N661" s="32"/>
    </row>
    <row r="662" ht="28.5" spans="1:14">
      <c r="A662" s="37"/>
      <c r="B662" s="37"/>
      <c r="C662" s="10"/>
      <c r="D662" s="32"/>
      <c r="E662" s="32"/>
      <c r="F662" s="10"/>
      <c r="G662" s="32"/>
      <c r="H662" s="32" t="s">
        <v>191</v>
      </c>
      <c r="I662" s="32" t="s">
        <v>1094</v>
      </c>
      <c r="J662" s="32">
        <v>3</v>
      </c>
      <c r="K662" s="32">
        <v>1440</v>
      </c>
      <c r="L662" s="32"/>
      <c r="M662" s="32"/>
      <c r="N662" s="32"/>
    </row>
    <row r="663" ht="28.5" spans="1:14">
      <c r="A663" s="37">
        <f>COUNTA($A$5:A662)</f>
        <v>404</v>
      </c>
      <c r="B663" s="37" t="s">
        <v>935</v>
      </c>
      <c r="C663" s="35" t="s">
        <v>1096</v>
      </c>
      <c r="D663" s="35" t="s">
        <v>1097</v>
      </c>
      <c r="E663" s="35" t="s">
        <v>1098</v>
      </c>
      <c r="F663" s="35" t="s">
        <v>523</v>
      </c>
      <c r="G663" s="35">
        <v>2</v>
      </c>
      <c r="H663" s="35" t="s">
        <v>941</v>
      </c>
      <c r="I663" s="35" t="s">
        <v>1099</v>
      </c>
      <c r="J663" s="35">
        <v>1.62</v>
      </c>
      <c r="K663" s="35">
        <v>388.8</v>
      </c>
      <c r="L663" s="35">
        <v>388.8</v>
      </c>
      <c r="M663" s="35"/>
      <c r="N663" s="35"/>
    </row>
    <row r="664" ht="28.5" spans="1:14">
      <c r="A664" s="37">
        <f>COUNTA($A$5:A663)</f>
        <v>405</v>
      </c>
      <c r="B664" s="37" t="s">
        <v>935</v>
      </c>
      <c r="C664" s="35" t="s">
        <v>1096</v>
      </c>
      <c r="D664" s="35" t="s">
        <v>1100</v>
      </c>
      <c r="E664" s="35" t="s">
        <v>1101</v>
      </c>
      <c r="F664" s="35" t="s">
        <v>45</v>
      </c>
      <c r="G664" s="35">
        <v>2</v>
      </c>
      <c r="H664" s="35" t="s">
        <v>941</v>
      </c>
      <c r="I664" s="35" t="s">
        <v>1102</v>
      </c>
      <c r="J664" s="35">
        <v>0.8</v>
      </c>
      <c r="K664" s="35">
        <v>256</v>
      </c>
      <c r="L664" s="35">
        <v>256</v>
      </c>
      <c r="M664" s="35"/>
      <c r="N664" s="35"/>
    </row>
    <row r="665" ht="28.5" spans="1:14">
      <c r="A665" s="37">
        <f>COUNTA($A$5:A664)</f>
        <v>406</v>
      </c>
      <c r="B665" s="37" t="s">
        <v>935</v>
      </c>
      <c r="C665" s="35" t="s">
        <v>1096</v>
      </c>
      <c r="D665" s="35" t="s">
        <v>1100</v>
      </c>
      <c r="E665" s="35" t="s">
        <v>1103</v>
      </c>
      <c r="F665" s="35" t="s">
        <v>45</v>
      </c>
      <c r="G665" s="35">
        <v>3</v>
      </c>
      <c r="H665" s="35" t="s">
        <v>196</v>
      </c>
      <c r="I665" s="35" t="s">
        <v>1102</v>
      </c>
      <c r="J665" s="35">
        <v>1</v>
      </c>
      <c r="K665" s="35">
        <v>640</v>
      </c>
      <c r="L665" s="35">
        <v>640</v>
      </c>
      <c r="M665" s="35" t="s">
        <v>1104</v>
      </c>
      <c r="N665" s="35"/>
    </row>
    <row r="666" ht="14.25" spans="1:14">
      <c r="A666" s="37">
        <f>COUNTA($A$5:A665)</f>
        <v>407</v>
      </c>
      <c r="B666" s="37" t="s">
        <v>935</v>
      </c>
      <c r="C666" s="35" t="s">
        <v>1096</v>
      </c>
      <c r="D666" s="35" t="s">
        <v>1105</v>
      </c>
      <c r="E666" s="35" t="s">
        <v>1106</v>
      </c>
      <c r="F666" s="35" t="s">
        <v>40</v>
      </c>
      <c r="G666" s="35">
        <v>3</v>
      </c>
      <c r="H666" s="35" t="s">
        <v>1107</v>
      </c>
      <c r="I666" s="35" t="s">
        <v>1108</v>
      </c>
      <c r="J666" s="35">
        <v>0.6</v>
      </c>
      <c r="K666" s="35">
        <v>384</v>
      </c>
      <c r="L666" s="35">
        <v>4569.6</v>
      </c>
      <c r="M666" s="35"/>
      <c r="N666" s="35"/>
    </row>
    <row r="667" ht="28.5" spans="1:14">
      <c r="A667" s="37"/>
      <c r="B667" s="37"/>
      <c r="C667" s="35"/>
      <c r="D667" s="35"/>
      <c r="E667" s="35"/>
      <c r="F667" s="35"/>
      <c r="G667" s="35"/>
      <c r="H667" s="35" t="s">
        <v>948</v>
      </c>
      <c r="I667" s="35"/>
      <c r="J667" s="35">
        <v>1.08</v>
      </c>
      <c r="K667" s="35">
        <v>345.6</v>
      </c>
      <c r="L667" s="35"/>
      <c r="M667" s="35"/>
      <c r="N667" s="35"/>
    </row>
    <row r="668" ht="28.5" spans="1:14">
      <c r="A668" s="37"/>
      <c r="B668" s="37"/>
      <c r="C668" s="35"/>
      <c r="D668" s="35"/>
      <c r="E668" s="35"/>
      <c r="F668" s="35"/>
      <c r="G668" s="35"/>
      <c r="H668" s="35" t="s">
        <v>196</v>
      </c>
      <c r="I668" s="35"/>
      <c r="J668" s="35">
        <v>6</v>
      </c>
      <c r="K668" s="35">
        <v>3840</v>
      </c>
      <c r="L668" s="35"/>
      <c r="M668" s="35"/>
      <c r="N668" s="35"/>
    </row>
    <row r="669" ht="28.5" spans="1:14">
      <c r="A669" s="37">
        <f>COUNTA($A$5:A668)</f>
        <v>408</v>
      </c>
      <c r="B669" s="37" t="s">
        <v>935</v>
      </c>
      <c r="C669" s="35" t="s">
        <v>1096</v>
      </c>
      <c r="D669" s="35" t="s">
        <v>1105</v>
      </c>
      <c r="E669" s="35" t="s">
        <v>1109</v>
      </c>
      <c r="F669" s="35" t="s">
        <v>545</v>
      </c>
      <c r="G669" s="35">
        <v>5</v>
      </c>
      <c r="H669" s="35" t="s">
        <v>941</v>
      </c>
      <c r="I669" s="35" t="s">
        <v>1108</v>
      </c>
      <c r="J669" s="35">
        <v>2</v>
      </c>
      <c r="K669" s="35">
        <v>480</v>
      </c>
      <c r="L669" s="35">
        <v>1920</v>
      </c>
      <c r="M669" s="35"/>
      <c r="N669" s="35"/>
    </row>
    <row r="670" ht="28.5" spans="1:14">
      <c r="A670" s="37"/>
      <c r="B670" s="37"/>
      <c r="C670" s="35"/>
      <c r="D670" s="35"/>
      <c r="E670" s="35"/>
      <c r="F670" s="35"/>
      <c r="G670" s="35"/>
      <c r="H670" s="35" t="s">
        <v>196</v>
      </c>
      <c r="I670" s="35"/>
      <c r="J670" s="35">
        <v>3</v>
      </c>
      <c r="K670" s="35">
        <v>1440</v>
      </c>
      <c r="L670" s="35"/>
      <c r="M670" s="35"/>
      <c r="N670" s="35"/>
    </row>
    <row r="671" ht="28.5" spans="1:14">
      <c r="A671" s="37">
        <f>COUNTA($A$5:A670)</f>
        <v>409</v>
      </c>
      <c r="B671" s="37" t="s">
        <v>935</v>
      </c>
      <c r="C671" s="35" t="s">
        <v>1096</v>
      </c>
      <c r="D671" s="35" t="s">
        <v>1105</v>
      </c>
      <c r="E671" s="35" t="s">
        <v>1110</v>
      </c>
      <c r="F671" s="35" t="s">
        <v>45</v>
      </c>
      <c r="G671" s="35">
        <v>3</v>
      </c>
      <c r="H671" s="35" t="s">
        <v>196</v>
      </c>
      <c r="I671" s="35" t="s">
        <v>1108</v>
      </c>
      <c r="J671" s="35">
        <v>2</v>
      </c>
      <c r="K671" s="35">
        <v>1280</v>
      </c>
      <c r="L671" s="35">
        <v>1280</v>
      </c>
      <c r="M671" s="35"/>
      <c r="N671" s="35"/>
    </row>
    <row r="672" ht="28.5" spans="1:14">
      <c r="A672" s="37">
        <f>COUNTA($A$5:A671)</f>
        <v>410</v>
      </c>
      <c r="B672" s="37" t="s">
        <v>935</v>
      </c>
      <c r="C672" s="35" t="s">
        <v>1096</v>
      </c>
      <c r="D672" s="35" t="s">
        <v>1105</v>
      </c>
      <c r="E672" s="35" t="s">
        <v>1111</v>
      </c>
      <c r="F672" s="35" t="s">
        <v>545</v>
      </c>
      <c r="G672" s="35">
        <v>6</v>
      </c>
      <c r="H672" s="35" t="s">
        <v>196</v>
      </c>
      <c r="I672" s="35" t="s">
        <v>1108</v>
      </c>
      <c r="J672" s="35">
        <v>9</v>
      </c>
      <c r="K672" s="35">
        <v>4320</v>
      </c>
      <c r="L672" s="35">
        <v>4560</v>
      </c>
      <c r="M672" s="35"/>
      <c r="N672" s="35"/>
    </row>
    <row r="673" ht="28.5" spans="1:14">
      <c r="A673" s="37"/>
      <c r="B673" s="37"/>
      <c r="C673" s="35"/>
      <c r="D673" s="35"/>
      <c r="E673" s="35"/>
      <c r="F673" s="35"/>
      <c r="G673" s="35"/>
      <c r="H673" s="35" t="s">
        <v>941</v>
      </c>
      <c r="I673" s="35"/>
      <c r="J673" s="35">
        <v>1</v>
      </c>
      <c r="K673" s="35">
        <v>240</v>
      </c>
      <c r="L673" s="35"/>
      <c r="M673" s="35"/>
      <c r="N673" s="35"/>
    </row>
    <row r="674" ht="28.5" spans="1:14">
      <c r="A674" s="37">
        <f>COUNTA($A$5:A673)</f>
        <v>411</v>
      </c>
      <c r="B674" s="37" t="s">
        <v>935</v>
      </c>
      <c r="C674" s="35" t="s">
        <v>1096</v>
      </c>
      <c r="D674" s="35" t="s">
        <v>1105</v>
      </c>
      <c r="E674" s="35" t="s">
        <v>1112</v>
      </c>
      <c r="F674" s="35" t="s">
        <v>60</v>
      </c>
      <c r="G674" s="35">
        <v>4</v>
      </c>
      <c r="H674" s="35" t="s">
        <v>196</v>
      </c>
      <c r="I674" s="35" t="s">
        <v>1108</v>
      </c>
      <c r="J674" s="35">
        <v>5.5</v>
      </c>
      <c r="K674" s="35">
        <v>3520</v>
      </c>
      <c r="L674" s="35">
        <v>3656</v>
      </c>
      <c r="M674" s="35" t="s">
        <v>1113</v>
      </c>
      <c r="N674" s="35"/>
    </row>
    <row r="675" ht="28.5" spans="1:14">
      <c r="A675" s="37"/>
      <c r="B675" s="37"/>
      <c r="C675" s="35"/>
      <c r="D675" s="35"/>
      <c r="E675" s="35"/>
      <c r="F675" s="35"/>
      <c r="G675" s="35"/>
      <c r="H675" s="35" t="s">
        <v>1114</v>
      </c>
      <c r="I675" s="35"/>
      <c r="J675" s="35">
        <v>3</v>
      </c>
      <c r="K675" s="66">
        <v>1200</v>
      </c>
      <c r="L675" s="35"/>
      <c r="M675" s="35"/>
      <c r="N675" s="35"/>
    </row>
    <row r="676" ht="28.5" spans="1:14">
      <c r="A676" s="37">
        <f>COUNTA($A$5:A675)</f>
        <v>412</v>
      </c>
      <c r="B676" s="37" t="s">
        <v>935</v>
      </c>
      <c r="C676" s="35" t="s">
        <v>1096</v>
      </c>
      <c r="D676" s="35" t="s">
        <v>1115</v>
      </c>
      <c r="E676" s="35" t="s">
        <v>1116</v>
      </c>
      <c r="F676" s="35" t="s">
        <v>45</v>
      </c>
      <c r="G676" s="35">
        <v>6</v>
      </c>
      <c r="H676" s="35" t="s">
        <v>191</v>
      </c>
      <c r="I676" s="35" t="s">
        <v>1117</v>
      </c>
      <c r="J676" s="35">
        <v>3</v>
      </c>
      <c r="K676" s="35">
        <v>1440</v>
      </c>
      <c r="L676" s="35">
        <v>2880</v>
      </c>
      <c r="M676" s="35"/>
      <c r="N676" s="35"/>
    </row>
    <row r="677" ht="28.5" spans="1:14">
      <c r="A677" s="37"/>
      <c r="B677" s="37"/>
      <c r="C677" s="35"/>
      <c r="D677" s="35"/>
      <c r="E677" s="35"/>
      <c r="F677" s="35"/>
      <c r="G677" s="35"/>
      <c r="H677" s="35" t="s">
        <v>941</v>
      </c>
      <c r="I677" s="35"/>
      <c r="J677" s="35">
        <v>2.5</v>
      </c>
      <c r="K677" s="35">
        <v>800</v>
      </c>
      <c r="L677" s="35"/>
      <c r="M677" s="35"/>
      <c r="N677" s="35"/>
    </row>
    <row r="678" ht="14.25" spans="1:14">
      <c r="A678" s="37"/>
      <c r="B678" s="37"/>
      <c r="C678" s="35"/>
      <c r="D678" s="35"/>
      <c r="E678" s="35"/>
      <c r="F678" s="35"/>
      <c r="G678" s="35"/>
      <c r="H678" s="35" t="s">
        <v>1107</v>
      </c>
      <c r="I678" s="35"/>
      <c r="J678" s="35">
        <v>1</v>
      </c>
      <c r="K678" s="35">
        <v>640</v>
      </c>
      <c r="L678" s="35"/>
      <c r="M678" s="35"/>
      <c r="N678" s="35"/>
    </row>
    <row r="679" ht="28.5" spans="1:14">
      <c r="A679" s="37">
        <f>COUNTA($A$5:A678)</f>
        <v>413</v>
      </c>
      <c r="B679" s="37" t="s">
        <v>935</v>
      </c>
      <c r="C679" s="35" t="s">
        <v>1096</v>
      </c>
      <c r="D679" s="35" t="s">
        <v>1115</v>
      </c>
      <c r="E679" s="35" t="s">
        <v>1118</v>
      </c>
      <c r="F679" s="35" t="s">
        <v>60</v>
      </c>
      <c r="G679" s="35">
        <v>1</v>
      </c>
      <c r="H679" s="35" t="s">
        <v>941</v>
      </c>
      <c r="I679" s="35" t="s">
        <v>1117</v>
      </c>
      <c r="J679" s="35">
        <v>2.52</v>
      </c>
      <c r="K679" s="35">
        <v>806.4</v>
      </c>
      <c r="L679" s="35">
        <v>806.4</v>
      </c>
      <c r="M679" s="35"/>
      <c r="N679" s="35"/>
    </row>
    <row r="680" ht="28.5" spans="1:14">
      <c r="A680" s="37">
        <f>COUNTA($A$5:A679)</f>
        <v>414</v>
      </c>
      <c r="B680" s="37" t="s">
        <v>935</v>
      </c>
      <c r="C680" s="35" t="s">
        <v>1096</v>
      </c>
      <c r="D680" s="35" t="s">
        <v>1115</v>
      </c>
      <c r="E680" s="35" t="s">
        <v>1119</v>
      </c>
      <c r="F680" s="35" t="s">
        <v>40</v>
      </c>
      <c r="G680" s="35">
        <v>3</v>
      </c>
      <c r="H680" s="35" t="s">
        <v>25</v>
      </c>
      <c r="I680" s="35" t="s">
        <v>1117</v>
      </c>
      <c r="J680" s="35">
        <v>38</v>
      </c>
      <c r="K680" s="35">
        <v>456</v>
      </c>
      <c r="L680" s="35">
        <v>456</v>
      </c>
      <c r="M680" s="35" t="s">
        <v>1120</v>
      </c>
      <c r="N680" s="35"/>
    </row>
    <row r="681" ht="28.5" spans="1:14">
      <c r="A681" s="37">
        <f>COUNTA($A$5:A680)</f>
        <v>415</v>
      </c>
      <c r="B681" s="37" t="s">
        <v>935</v>
      </c>
      <c r="C681" s="35" t="s">
        <v>1096</v>
      </c>
      <c r="D681" s="35" t="s">
        <v>1115</v>
      </c>
      <c r="E681" s="35" t="s">
        <v>1121</v>
      </c>
      <c r="F681" s="35" t="s">
        <v>40</v>
      </c>
      <c r="G681" s="35">
        <v>3</v>
      </c>
      <c r="H681" s="35" t="s">
        <v>25</v>
      </c>
      <c r="I681" s="35" t="s">
        <v>1117</v>
      </c>
      <c r="J681" s="35">
        <v>20</v>
      </c>
      <c r="K681" s="35">
        <v>240</v>
      </c>
      <c r="L681" s="35">
        <v>240</v>
      </c>
      <c r="M681" s="35" t="s">
        <v>1122</v>
      </c>
      <c r="N681" s="35"/>
    </row>
    <row r="682" ht="28.5" spans="1:14">
      <c r="A682" s="37">
        <f>COUNTA($A$5:A681)</f>
        <v>416</v>
      </c>
      <c r="B682" s="37" t="s">
        <v>935</v>
      </c>
      <c r="C682" s="35" t="s">
        <v>1096</v>
      </c>
      <c r="D682" s="35" t="s">
        <v>1115</v>
      </c>
      <c r="E682" s="35" t="s">
        <v>1123</v>
      </c>
      <c r="F682" s="35" t="s">
        <v>40</v>
      </c>
      <c r="G682" s="35">
        <v>3</v>
      </c>
      <c r="H682" s="35" t="s">
        <v>196</v>
      </c>
      <c r="I682" s="35" t="s">
        <v>1117</v>
      </c>
      <c r="J682" s="35">
        <v>7</v>
      </c>
      <c r="K682" s="35">
        <v>4480</v>
      </c>
      <c r="L682" s="35">
        <v>5000</v>
      </c>
      <c r="M682" s="35" t="s">
        <v>1045</v>
      </c>
      <c r="N682" s="35"/>
    </row>
    <row r="683" ht="28.5" spans="1:14">
      <c r="A683" s="37"/>
      <c r="B683" s="37"/>
      <c r="C683" s="35"/>
      <c r="D683" s="35"/>
      <c r="E683" s="35"/>
      <c r="F683" s="35"/>
      <c r="G683" s="35"/>
      <c r="H683" s="35" t="s">
        <v>941</v>
      </c>
      <c r="I683" s="35"/>
      <c r="J683" s="35">
        <v>3.8</v>
      </c>
      <c r="K683" s="66">
        <v>1216</v>
      </c>
      <c r="L683" s="35"/>
      <c r="M683" s="35"/>
      <c r="N683" s="35"/>
    </row>
    <row r="684" ht="28.5" spans="1:14">
      <c r="A684" s="37">
        <f>COUNTA($A$5:A683)</f>
        <v>417</v>
      </c>
      <c r="B684" s="37" t="s">
        <v>935</v>
      </c>
      <c r="C684" s="35" t="s">
        <v>1096</v>
      </c>
      <c r="D684" s="35" t="s">
        <v>1124</v>
      </c>
      <c r="E684" s="35" t="s">
        <v>1125</v>
      </c>
      <c r="F684" s="35" t="s">
        <v>523</v>
      </c>
      <c r="G684" s="35">
        <v>3</v>
      </c>
      <c r="H684" s="35" t="s">
        <v>941</v>
      </c>
      <c r="I684" s="35" t="s">
        <v>1126</v>
      </c>
      <c r="J684" s="35">
        <v>2</v>
      </c>
      <c r="K684" s="35">
        <v>480</v>
      </c>
      <c r="L684" s="35">
        <v>1452</v>
      </c>
      <c r="M684" s="35"/>
      <c r="N684" s="35"/>
    </row>
    <row r="685" ht="28.5" spans="1:14">
      <c r="A685" s="37"/>
      <c r="B685" s="37"/>
      <c r="C685" s="35"/>
      <c r="D685" s="35"/>
      <c r="E685" s="35"/>
      <c r="F685" s="35"/>
      <c r="G685" s="35"/>
      <c r="H685" s="35" t="s">
        <v>191</v>
      </c>
      <c r="I685" s="35"/>
      <c r="J685" s="35">
        <v>2.7</v>
      </c>
      <c r="K685" s="35">
        <v>972</v>
      </c>
      <c r="L685" s="35"/>
      <c r="M685" s="35"/>
      <c r="N685" s="35"/>
    </row>
    <row r="686" ht="28.5" spans="1:14">
      <c r="A686" s="37">
        <f>COUNTA($A$5:A685)</f>
        <v>418</v>
      </c>
      <c r="B686" s="37" t="s">
        <v>935</v>
      </c>
      <c r="C686" s="35" t="s">
        <v>1096</v>
      </c>
      <c r="D686" s="35" t="s">
        <v>1124</v>
      </c>
      <c r="E686" s="35" t="s">
        <v>1127</v>
      </c>
      <c r="F686" s="35" t="s">
        <v>23</v>
      </c>
      <c r="G686" s="35">
        <v>1</v>
      </c>
      <c r="H686" s="35" t="s">
        <v>191</v>
      </c>
      <c r="I686" s="35" t="s">
        <v>1126</v>
      </c>
      <c r="J686" s="35">
        <v>1.5</v>
      </c>
      <c r="K686" s="35">
        <v>720</v>
      </c>
      <c r="L686" s="35">
        <v>720</v>
      </c>
      <c r="M686" s="35"/>
      <c r="N686" s="35"/>
    </row>
    <row r="687" ht="28.5" spans="1:14">
      <c r="A687" s="37">
        <f>COUNTA($A$5:A686)</f>
        <v>419</v>
      </c>
      <c r="B687" s="37" t="s">
        <v>935</v>
      </c>
      <c r="C687" s="35" t="s">
        <v>1096</v>
      </c>
      <c r="D687" s="35" t="s">
        <v>1128</v>
      </c>
      <c r="E687" s="35" t="s">
        <v>1129</v>
      </c>
      <c r="F687" s="35" t="s">
        <v>45</v>
      </c>
      <c r="G687" s="35">
        <v>2</v>
      </c>
      <c r="H687" s="35" t="s">
        <v>196</v>
      </c>
      <c r="I687" s="35" t="s">
        <v>1130</v>
      </c>
      <c r="J687" s="35">
        <v>5</v>
      </c>
      <c r="K687" s="35">
        <v>3200</v>
      </c>
      <c r="L687" s="35">
        <v>3200</v>
      </c>
      <c r="M687" s="35"/>
      <c r="N687" s="35"/>
    </row>
    <row r="688" ht="28.5" spans="1:14">
      <c r="A688" s="37">
        <f>COUNTA($A$5:A687)</f>
        <v>420</v>
      </c>
      <c r="B688" s="37" t="s">
        <v>935</v>
      </c>
      <c r="C688" s="35" t="s">
        <v>1096</v>
      </c>
      <c r="D688" s="35" t="s">
        <v>1131</v>
      </c>
      <c r="E688" s="35" t="s">
        <v>1132</v>
      </c>
      <c r="F688" s="35" t="s">
        <v>40</v>
      </c>
      <c r="G688" s="35">
        <v>4</v>
      </c>
      <c r="H688" s="35" t="s">
        <v>1133</v>
      </c>
      <c r="I688" s="35" t="s">
        <v>1134</v>
      </c>
      <c r="J688" s="35">
        <v>1.12</v>
      </c>
      <c r="K688" s="35">
        <v>537.6</v>
      </c>
      <c r="L688" s="35">
        <v>537.6</v>
      </c>
      <c r="M688" s="35"/>
      <c r="N688" s="35"/>
    </row>
    <row r="689" ht="28.5" spans="1:14">
      <c r="A689" s="37">
        <f>COUNTA($A$5:A688)</f>
        <v>421</v>
      </c>
      <c r="B689" s="37" t="s">
        <v>935</v>
      </c>
      <c r="C689" s="35" t="s">
        <v>1135</v>
      </c>
      <c r="D689" s="35" t="s">
        <v>1135</v>
      </c>
      <c r="E689" s="35" t="s">
        <v>1136</v>
      </c>
      <c r="F689" s="35" t="s">
        <v>523</v>
      </c>
      <c r="G689" s="35">
        <v>3</v>
      </c>
      <c r="H689" s="35" t="s">
        <v>941</v>
      </c>
      <c r="I689" s="35" t="s">
        <v>1137</v>
      </c>
      <c r="J689" s="35">
        <v>1.7</v>
      </c>
      <c r="K689" s="35">
        <v>408</v>
      </c>
      <c r="L689" s="35">
        <v>2184</v>
      </c>
      <c r="M689" s="35"/>
      <c r="N689" s="35"/>
    </row>
    <row r="690" ht="28.5" spans="1:14">
      <c r="A690" s="37"/>
      <c r="B690" s="37"/>
      <c r="C690" s="35"/>
      <c r="D690" s="35"/>
      <c r="E690" s="35"/>
      <c r="F690" s="35"/>
      <c r="G690" s="35"/>
      <c r="H690" s="35" t="s">
        <v>196</v>
      </c>
      <c r="I690" s="35"/>
      <c r="J690" s="35">
        <v>1.7</v>
      </c>
      <c r="K690" s="35">
        <v>816</v>
      </c>
      <c r="L690" s="35"/>
      <c r="M690" s="35"/>
      <c r="N690" s="35"/>
    </row>
    <row r="691" ht="28.5" spans="1:14">
      <c r="A691" s="37"/>
      <c r="B691" s="37"/>
      <c r="C691" s="35"/>
      <c r="D691" s="35"/>
      <c r="E691" s="35"/>
      <c r="F691" s="35"/>
      <c r="G691" s="35"/>
      <c r="H691" s="35" t="s">
        <v>974</v>
      </c>
      <c r="I691" s="35"/>
      <c r="J691" s="35">
        <v>2</v>
      </c>
      <c r="K691" s="35">
        <v>960</v>
      </c>
      <c r="L691" s="35"/>
      <c r="M691" s="35"/>
      <c r="N691" s="35"/>
    </row>
    <row r="692" ht="28.5" spans="1:14">
      <c r="A692" s="37">
        <f>COUNTA($A$5:A691)</f>
        <v>422</v>
      </c>
      <c r="B692" s="37" t="s">
        <v>935</v>
      </c>
      <c r="C692" s="37" t="s">
        <v>1135</v>
      </c>
      <c r="D692" s="37" t="s">
        <v>1137</v>
      </c>
      <c r="E692" s="37" t="s">
        <v>1138</v>
      </c>
      <c r="F692" s="35" t="s">
        <v>40</v>
      </c>
      <c r="G692" s="37">
        <v>2</v>
      </c>
      <c r="H692" s="35" t="s">
        <v>196</v>
      </c>
      <c r="I692" s="35" t="s">
        <v>1137</v>
      </c>
      <c r="J692" s="35">
        <v>3</v>
      </c>
      <c r="K692" s="35">
        <v>1920</v>
      </c>
      <c r="L692" s="35">
        <v>1920</v>
      </c>
      <c r="M692" s="35"/>
      <c r="N692" s="35"/>
    </row>
    <row r="693" ht="28.5" spans="1:14">
      <c r="A693" s="37">
        <f>COUNTA($A$5:A692)</f>
        <v>423</v>
      </c>
      <c r="B693" s="37" t="s">
        <v>935</v>
      </c>
      <c r="C693" s="37" t="s">
        <v>1135</v>
      </c>
      <c r="D693" s="37" t="s">
        <v>1137</v>
      </c>
      <c r="E693" s="37" t="s">
        <v>1139</v>
      </c>
      <c r="F693" s="35" t="s">
        <v>45</v>
      </c>
      <c r="G693" s="37">
        <v>5</v>
      </c>
      <c r="H693" s="35" t="s">
        <v>196</v>
      </c>
      <c r="I693" s="35" t="s">
        <v>1137</v>
      </c>
      <c r="J693" s="35">
        <v>5.5</v>
      </c>
      <c r="K693" s="35">
        <v>3520</v>
      </c>
      <c r="L693" s="35">
        <v>3520</v>
      </c>
      <c r="M693" s="35" t="s">
        <v>982</v>
      </c>
      <c r="N693" s="35"/>
    </row>
    <row r="694" ht="28.5" spans="1:14">
      <c r="A694" s="37">
        <f>COUNTA($A$5:A693)</f>
        <v>424</v>
      </c>
      <c r="B694" s="37" t="s">
        <v>935</v>
      </c>
      <c r="C694" s="37" t="s">
        <v>1135</v>
      </c>
      <c r="D694" s="37" t="s">
        <v>1137</v>
      </c>
      <c r="E694" s="37" t="s">
        <v>1140</v>
      </c>
      <c r="F694" s="35" t="s">
        <v>40</v>
      </c>
      <c r="G694" s="37">
        <v>1</v>
      </c>
      <c r="H694" s="35" t="s">
        <v>1009</v>
      </c>
      <c r="I694" s="37" t="s">
        <v>1137</v>
      </c>
      <c r="J694" s="35">
        <v>100</v>
      </c>
      <c r="K694" s="35">
        <v>1200</v>
      </c>
      <c r="L694" s="35">
        <v>1200</v>
      </c>
      <c r="M694" s="35" t="s">
        <v>1141</v>
      </c>
      <c r="N694" s="37"/>
    </row>
    <row r="695" ht="28.5" spans="1:14">
      <c r="A695" s="37">
        <f>COUNTA($A$5:A694)</f>
        <v>425</v>
      </c>
      <c r="B695" s="37" t="s">
        <v>935</v>
      </c>
      <c r="C695" s="37" t="s">
        <v>1135</v>
      </c>
      <c r="D695" s="37" t="s">
        <v>1137</v>
      </c>
      <c r="E695" s="37" t="s">
        <v>1142</v>
      </c>
      <c r="F695" s="35" t="s">
        <v>23</v>
      </c>
      <c r="G695" s="37">
        <v>4</v>
      </c>
      <c r="H695" s="35" t="s">
        <v>196</v>
      </c>
      <c r="I695" s="37" t="s">
        <v>1137</v>
      </c>
      <c r="J695" s="35">
        <v>1.3</v>
      </c>
      <c r="K695" s="35">
        <v>832</v>
      </c>
      <c r="L695" s="35">
        <v>832</v>
      </c>
      <c r="M695" s="37" t="s">
        <v>1143</v>
      </c>
      <c r="N695" s="37"/>
    </row>
    <row r="696" ht="28.5" spans="1:14">
      <c r="A696" s="37">
        <f>COUNTA($A$5:A695)</f>
        <v>426</v>
      </c>
      <c r="B696" s="37" t="s">
        <v>935</v>
      </c>
      <c r="C696" s="35" t="s">
        <v>1135</v>
      </c>
      <c r="D696" s="35" t="s">
        <v>1137</v>
      </c>
      <c r="E696" s="35" t="s">
        <v>1144</v>
      </c>
      <c r="F696" s="35" t="s">
        <v>23</v>
      </c>
      <c r="G696" s="35">
        <v>2</v>
      </c>
      <c r="H696" s="35" t="s">
        <v>196</v>
      </c>
      <c r="I696" s="35" t="s">
        <v>1137</v>
      </c>
      <c r="J696" s="35">
        <v>2.6</v>
      </c>
      <c r="K696" s="35">
        <v>1664</v>
      </c>
      <c r="L696" s="35">
        <v>2496</v>
      </c>
      <c r="M696" s="35"/>
      <c r="N696" s="35" t="s">
        <v>1145</v>
      </c>
    </row>
    <row r="697" ht="28.5" spans="1:14">
      <c r="A697" s="37"/>
      <c r="B697" s="37"/>
      <c r="C697" s="35"/>
      <c r="D697" s="35"/>
      <c r="E697" s="35"/>
      <c r="F697" s="35"/>
      <c r="G697" s="35"/>
      <c r="H697" s="35" t="s">
        <v>941</v>
      </c>
      <c r="I697" s="35"/>
      <c r="J697" s="35">
        <v>2.6</v>
      </c>
      <c r="K697" s="35">
        <v>832</v>
      </c>
      <c r="L697" s="35"/>
      <c r="M697" s="35"/>
      <c r="N697" s="35"/>
    </row>
    <row r="698" ht="28.5" spans="1:14">
      <c r="A698" s="37">
        <f>COUNTA($A$5:A697)</f>
        <v>427</v>
      </c>
      <c r="B698" s="37" t="s">
        <v>935</v>
      </c>
      <c r="C698" s="37" t="s">
        <v>1135</v>
      </c>
      <c r="D698" s="37" t="s">
        <v>1137</v>
      </c>
      <c r="E698" s="37" t="s">
        <v>1146</v>
      </c>
      <c r="F698" s="35" t="s">
        <v>60</v>
      </c>
      <c r="G698" s="37">
        <v>2</v>
      </c>
      <c r="H698" s="35" t="s">
        <v>196</v>
      </c>
      <c r="I698" s="37" t="s">
        <v>1137</v>
      </c>
      <c r="J698" s="35">
        <v>1</v>
      </c>
      <c r="K698" s="35">
        <v>640</v>
      </c>
      <c r="L698" s="35">
        <v>640</v>
      </c>
      <c r="M698" s="37"/>
      <c r="N698" s="37"/>
    </row>
    <row r="699" ht="28.5" spans="1:14">
      <c r="A699" s="37">
        <f>COUNTA($A$5:A698)</f>
        <v>428</v>
      </c>
      <c r="B699" s="37" t="s">
        <v>935</v>
      </c>
      <c r="C699" s="37" t="s">
        <v>1135</v>
      </c>
      <c r="D699" s="37" t="s">
        <v>1147</v>
      </c>
      <c r="E699" s="37" t="s">
        <v>1148</v>
      </c>
      <c r="F699" s="35" t="s">
        <v>40</v>
      </c>
      <c r="G699" s="37">
        <v>1</v>
      </c>
      <c r="H699" s="35" t="s">
        <v>196</v>
      </c>
      <c r="I699" s="37" t="s">
        <v>1147</v>
      </c>
      <c r="J699" s="35">
        <v>2</v>
      </c>
      <c r="K699" s="35">
        <v>1280</v>
      </c>
      <c r="L699" s="35">
        <v>1280</v>
      </c>
      <c r="M699" s="37"/>
      <c r="N699" s="37"/>
    </row>
    <row r="700" ht="28.5" spans="1:14">
      <c r="A700" s="37">
        <f>COUNTA($A$5:A699)</f>
        <v>429</v>
      </c>
      <c r="B700" s="37" t="s">
        <v>935</v>
      </c>
      <c r="C700" s="35" t="s">
        <v>1135</v>
      </c>
      <c r="D700" s="35" t="s">
        <v>1149</v>
      </c>
      <c r="E700" s="35" t="s">
        <v>1150</v>
      </c>
      <c r="F700" s="35" t="s">
        <v>60</v>
      </c>
      <c r="G700" s="35">
        <v>3</v>
      </c>
      <c r="H700" s="35" t="s">
        <v>196</v>
      </c>
      <c r="I700" s="35" t="s">
        <v>1149</v>
      </c>
      <c r="J700" s="37">
        <v>2.5</v>
      </c>
      <c r="K700" s="35">
        <v>1600</v>
      </c>
      <c r="L700" s="35">
        <v>2280</v>
      </c>
      <c r="M700" s="35" t="s">
        <v>1151</v>
      </c>
      <c r="N700" s="35"/>
    </row>
    <row r="701" ht="28.5" spans="1:14">
      <c r="A701" s="37"/>
      <c r="B701" s="37"/>
      <c r="C701" s="35"/>
      <c r="D701" s="35"/>
      <c r="E701" s="35"/>
      <c r="F701" s="35"/>
      <c r="G701" s="35"/>
      <c r="H701" s="35" t="s">
        <v>1152</v>
      </c>
      <c r="I701" s="35"/>
      <c r="J701" s="37">
        <v>4</v>
      </c>
      <c r="K701" s="66">
        <v>1600</v>
      </c>
      <c r="L701" s="35"/>
      <c r="M701" s="35"/>
      <c r="N701" s="35"/>
    </row>
    <row r="702" ht="28.5" spans="1:14">
      <c r="A702" s="37">
        <f>COUNTA($A$5:A701)</f>
        <v>430</v>
      </c>
      <c r="B702" s="37" t="s">
        <v>935</v>
      </c>
      <c r="C702" s="37" t="s">
        <v>1135</v>
      </c>
      <c r="D702" s="35" t="s">
        <v>1149</v>
      </c>
      <c r="E702" s="35" t="s">
        <v>1153</v>
      </c>
      <c r="F702" s="35" t="s">
        <v>45</v>
      </c>
      <c r="G702" s="35">
        <v>3</v>
      </c>
      <c r="H702" s="35" t="s">
        <v>196</v>
      </c>
      <c r="I702" s="35" t="s">
        <v>1149</v>
      </c>
      <c r="J702" s="37">
        <v>2</v>
      </c>
      <c r="K702" s="35">
        <v>1280</v>
      </c>
      <c r="L702" s="35">
        <v>1280</v>
      </c>
      <c r="M702" s="35" t="s">
        <v>994</v>
      </c>
      <c r="N702" s="35"/>
    </row>
    <row r="703" ht="28.5" spans="1:14">
      <c r="A703" s="37">
        <f>COUNTA($A$5:A702)</f>
        <v>431</v>
      </c>
      <c r="B703" s="37" t="s">
        <v>935</v>
      </c>
      <c r="C703" s="35" t="s">
        <v>1135</v>
      </c>
      <c r="D703" s="37" t="s">
        <v>1154</v>
      </c>
      <c r="E703" s="37" t="s">
        <v>1155</v>
      </c>
      <c r="F703" s="35" t="s">
        <v>23</v>
      </c>
      <c r="G703" s="37">
        <v>4</v>
      </c>
      <c r="H703" s="35" t="s">
        <v>941</v>
      </c>
      <c r="I703" s="37" t="s">
        <v>1154</v>
      </c>
      <c r="J703" s="37">
        <v>1</v>
      </c>
      <c r="K703" s="35">
        <v>320</v>
      </c>
      <c r="L703" s="35">
        <v>2240</v>
      </c>
      <c r="M703" s="37" t="s">
        <v>1156</v>
      </c>
      <c r="N703" s="37"/>
    </row>
    <row r="704" ht="28.5" spans="1:14">
      <c r="A704" s="37"/>
      <c r="B704" s="37"/>
      <c r="C704" s="35"/>
      <c r="D704" s="37"/>
      <c r="E704" s="37"/>
      <c r="F704" s="35"/>
      <c r="G704" s="37"/>
      <c r="H704" s="35" t="s">
        <v>196</v>
      </c>
      <c r="I704" s="37"/>
      <c r="J704" s="37">
        <v>3</v>
      </c>
      <c r="K704" s="35">
        <v>1920</v>
      </c>
      <c r="L704" s="35"/>
      <c r="M704" s="37"/>
      <c r="N704" s="37"/>
    </row>
    <row r="705" ht="28.5" spans="1:14">
      <c r="A705" s="37">
        <f>COUNTA($A$5:A704)</f>
        <v>432</v>
      </c>
      <c r="B705" s="37" t="s">
        <v>935</v>
      </c>
      <c r="C705" s="35" t="s">
        <v>1135</v>
      </c>
      <c r="D705" s="37" t="s">
        <v>1154</v>
      </c>
      <c r="E705" s="37" t="s">
        <v>1157</v>
      </c>
      <c r="F705" s="35" t="s">
        <v>45</v>
      </c>
      <c r="G705" s="37">
        <v>2</v>
      </c>
      <c r="H705" s="35" t="s">
        <v>941</v>
      </c>
      <c r="I705" s="37" t="s">
        <v>1154</v>
      </c>
      <c r="J705" s="37">
        <v>1.1</v>
      </c>
      <c r="K705" s="35">
        <v>352</v>
      </c>
      <c r="L705" s="35">
        <v>1824</v>
      </c>
      <c r="M705" s="35" t="s">
        <v>1158</v>
      </c>
      <c r="N705" s="37"/>
    </row>
    <row r="706" ht="28.5" spans="1:14">
      <c r="A706" s="37"/>
      <c r="B706" s="37"/>
      <c r="C706" s="35"/>
      <c r="D706" s="37"/>
      <c r="E706" s="37"/>
      <c r="F706" s="35"/>
      <c r="G706" s="37"/>
      <c r="H706" s="35" t="s">
        <v>196</v>
      </c>
      <c r="I706" s="37"/>
      <c r="J706" s="37">
        <v>2.3</v>
      </c>
      <c r="K706" s="35">
        <v>1472</v>
      </c>
      <c r="L706" s="35"/>
      <c r="M706" s="37"/>
      <c r="N706" s="37"/>
    </row>
    <row r="707" ht="28.5" spans="1:14">
      <c r="A707" s="37">
        <f>COUNTA($A$5:A706)</f>
        <v>433</v>
      </c>
      <c r="B707" s="37" t="s">
        <v>935</v>
      </c>
      <c r="C707" s="35" t="s">
        <v>1135</v>
      </c>
      <c r="D707" s="37" t="s">
        <v>1154</v>
      </c>
      <c r="E707" s="37" t="s">
        <v>1159</v>
      </c>
      <c r="F707" s="35" t="s">
        <v>329</v>
      </c>
      <c r="G707" s="37">
        <v>4</v>
      </c>
      <c r="H707" s="35" t="s">
        <v>196</v>
      </c>
      <c r="I707" s="37" t="s">
        <v>1154</v>
      </c>
      <c r="J707" s="37">
        <v>3.2</v>
      </c>
      <c r="K707" s="35">
        <v>2560</v>
      </c>
      <c r="L707" s="35">
        <v>3360</v>
      </c>
      <c r="M707" s="37" t="s">
        <v>1160</v>
      </c>
      <c r="N707" s="37"/>
    </row>
    <row r="708" ht="28.5" spans="1:14">
      <c r="A708" s="37"/>
      <c r="B708" s="37"/>
      <c r="C708" s="35"/>
      <c r="D708" s="37"/>
      <c r="E708" s="37"/>
      <c r="F708" s="35"/>
      <c r="G708" s="37"/>
      <c r="H708" s="35" t="s">
        <v>941</v>
      </c>
      <c r="I708" s="37"/>
      <c r="J708" s="37">
        <v>2</v>
      </c>
      <c r="K708" s="35">
        <v>800</v>
      </c>
      <c r="L708" s="35"/>
      <c r="M708" s="37"/>
      <c r="N708" s="37"/>
    </row>
    <row r="709" ht="28.5" spans="1:14">
      <c r="A709" s="37">
        <f>COUNTA($A$5:A708)</f>
        <v>434</v>
      </c>
      <c r="B709" s="37" t="s">
        <v>935</v>
      </c>
      <c r="C709" s="37" t="s">
        <v>1135</v>
      </c>
      <c r="D709" s="37" t="s">
        <v>1154</v>
      </c>
      <c r="E709" s="37" t="s">
        <v>1161</v>
      </c>
      <c r="F709" s="35" t="s">
        <v>23</v>
      </c>
      <c r="G709" s="37">
        <v>3</v>
      </c>
      <c r="H709" s="35" t="s">
        <v>196</v>
      </c>
      <c r="I709" s="37" t="s">
        <v>1162</v>
      </c>
      <c r="J709" s="37">
        <v>4</v>
      </c>
      <c r="K709" s="35">
        <v>2560</v>
      </c>
      <c r="L709" s="35">
        <v>2560</v>
      </c>
      <c r="M709" s="37"/>
      <c r="N709" s="37"/>
    </row>
    <row r="710" ht="28.5" spans="1:14">
      <c r="A710" s="37">
        <f>COUNTA($A$5:A709)</f>
        <v>435</v>
      </c>
      <c r="B710" s="37" t="s">
        <v>935</v>
      </c>
      <c r="C710" s="35" t="s">
        <v>1135</v>
      </c>
      <c r="D710" s="37" t="s">
        <v>1163</v>
      </c>
      <c r="E710" s="37" t="s">
        <v>1164</v>
      </c>
      <c r="F710" s="35" t="s">
        <v>60</v>
      </c>
      <c r="G710" s="37">
        <v>5</v>
      </c>
      <c r="H710" s="35" t="s">
        <v>941</v>
      </c>
      <c r="I710" s="37" t="s">
        <v>1163</v>
      </c>
      <c r="J710" s="37">
        <v>3.3</v>
      </c>
      <c r="K710" s="35">
        <v>1056</v>
      </c>
      <c r="L710" s="35">
        <v>3936</v>
      </c>
      <c r="M710" s="37" t="s">
        <v>950</v>
      </c>
      <c r="N710" s="37"/>
    </row>
    <row r="711" ht="28.5" spans="1:14">
      <c r="A711" s="37"/>
      <c r="B711" s="37"/>
      <c r="C711" s="35"/>
      <c r="D711" s="37"/>
      <c r="E711" s="37"/>
      <c r="F711" s="35"/>
      <c r="G711" s="37"/>
      <c r="H711" s="35" t="s">
        <v>196</v>
      </c>
      <c r="I711" s="37"/>
      <c r="J711" s="37">
        <v>4.5</v>
      </c>
      <c r="K711" s="35">
        <v>2880</v>
      </c>
      <c r="L711" s="35"/>
      <c r="M711" s="37"/>
      <c r="N711" s="37"/>
    </row>
    <row r="712" ht="28.5" spans="1:14">
      <c r="A712" s="37">
        <f>COUNTA($A$5:A711)</f>
        <v>436</v>
      </c>
      <c r="B712" s="37" t="s">
        <v>935</v>
      </c>
      <c r="C712" s="35" t="s">
        <v>1135</v>
      </c>
      <c r="D712" s="37" t="s">
        <v>1163</v>
      </c>
      <c r="E712" s="37" t="s">
        <v>1165</v>
      </c>
      <c r="F712" s="35" t="s">
        <v>545</v>
      </c>
      <c r="G712" s="37">
        <v>1</v>
      </c>
      <c r="H712" s="35" t="s">
        <v>941</v>
      </c>
      <c r="I712" s="37" t="s">
        <v>1163</v>
      </c>
      <c r="J712" s="37">
        <v>0.6</v>
      </c>
      <c r="K712" s="35">
        <v>144</v>
      </c>
      <c r="L712" s="35">
        <v>926.4</v>
      </c>
      <c r="M712" s="37"/>
      <c r="N712" s="37"/>
    </row>
    <row r="713" ht="28.5" spans="1:14">
      <c r="A713" s="37"/>
      <c r="B713" s="37"/>
      <c r="C713" s="35"/>
      <c r="D713" s="37"/>
      <c r="E713" s="37"/>
      <c r="F713" s="35"/>
      <c r="G713" s="37"/>
      <c r="H713" s="35" t="s">
        <v>196</v>
      </c>
      <c r="I713" s="37"/>
      <c r="J713" s="37">
        <v>1.63</v>
      </c>
      <c r="K713" s="35">
        <v>782.4</v>
      </c>
      <c r="L713" s="35"/>
      <c r="M713" s="37"/>
      <c r="N713" s="37"/>
    </row>
    <row r="714" ht="28.5" spans="1:14">
      <c r="A714" s="37">
        <f>COUNTA($A$5:A713)</f>
        <v>437</v>
      </c>
      <c r="B714" s="37" t="s">
        <v>935</v>
      </c>
      <c r="C714" s="37" t="s">
        <v>1135</v>
      </c>
      <c r="D714" s="37" t="s">
        <v>1163</v>
      </c>
      <c r="E714" s="37" t="s">
        <v>1166</v>
      </c>
      <c r="F714" s="35" t="s">
        <v>23</v>
      </c>
      <c r="G714" s="37">
        <v>3</v>
      </c>
      <c r="H714" s="35" t="s">
        <v>941</v>
      </c>
      <c r="I714" s="37" t="s">
        <v>1163</v>
      </c>
      <c r="J714" s="37">
        <v>2</v>
      </c>
      <c r="K714" s="35">
        <v>640</v>
      </c>
      <c r="L714" s="35">
        <v>2560</v>
      </c>
      <c r="M714" s="37"/>
      <c r="N714" s="37"/>
    </row>
    <row r="715" ht="28.5" spans="1:14">
      <c r="A715" s="37"/>
      <c r="B715" s="37"/>
      <c r="C715" s="37"/>
      <c r="D715" s="37"/>
      <c r="E715" s="37"/>
      <c r="F715" s="35"/>
      <c r="G715" s="37"/>
      <c r="H715" s="35" t="s">
        <v>196</v>
      </c>
      <c r="I715" s="37"/>
      <c r="J715" s="37">
        <v>3</v>
      </c>
      <c r="K715" s="35">
        <v>1920</v>
      </c>
      <c r="L715" s="35"/>
      <c r="M715" s="37"/>
      <c r="N715" s="37"/>
    </row>
    <row r="716" ht="28.5" spans="1:14">
      <c r="A716" s="37">
        <f>COUNTA($A$5:A715)</f>
        <v>438</v>
      </c>
      <c r="B716" s="37" t="s">
        <v>935</v>
      </c>
      <c r="C716" s="37" t="s">
        <v>1135</v>
      </c>
      <c r="D716" s="37" t="s">
        <v>1147</v>
      </c>
      <c r="E716" s="37" t="s">
        <v>1167</v>
      </c>
      <c r="F716" s="35" t="s">
        <v>60</v>
      </c>
      <c r="G716" s="37">
        <v>1</v>
      </c>
      <c r="H716" s="35" t="s">
        <v>196</v>
      </c>
      <c r="I716" s="37" t="s">
        <v>1147</v>
      </c>
      <c r="J716" s="37">
        <v>1</v>
      </c>
      <c r="K716" s="35">
        <v>640</v>
      </c>
      <c r="L716" s="35">
        <v>640</v>
      </c>
      <c r="M716" s="37"/>
      <c r="N716" s="37"/>
    </row>
    <row r="717" ht="28.5" spans="1:14">
      <c r="A717" s="37">
        <f>COUNTA($A$5:A716)</f>
        <v>439</v>
      </c>
      <c r="B717" s="37" t="s">
        <v>935</v>
      </c>
      <c r="C717" s="35" t="s">
        <v>1135</v>
      </c>
      <c r="D717" s="35" t="s">
        <v>1147</v>
      </c>
      <c r="E717" s="35" t="s">
        <v>1168</v>
      </c>
      <c r="F717" s="35" t="s">
        <v>45</v>
      </c>
      <c r="G717" s="35">
        <v>5</v>
      </c>
      <c r="H717" s="35" t="s">
        <v>196</v>
      </c>
      <c r="I717" s="35" t="s">
        <v>1137</v>
      </c>
      <c r="J717" s="37">
        <v>3.5</v>
      </c>
      <c r="K717" s="35">
        <v>2240</v>
      </c>
      <c r="L717" s="35">
        <v>4000</v>
      </c>
      <c r="M717" s="35"/>
      <c r="N717" s="35"/>
    </row>
    <row r="718" ht="28.5" spans="1:14">
      <c r="A718" s="37"/>
      <c r="B718" s="37"/>
      <c r="C718" s="35"/>
      <c r="D718" s="35"/>
      <c r="E718" s="35"/>
      <c r="F718" s="35"/>
      <c r="G718" s="35"/>
      <c r="H718" s="35" t="s">
        <v>941</v>
      </c>
      <c r="I718" s="35" t="s">
        <v>1137</v>
      </c>
      <c r="J718" s="37">
        <v>1.5</v>
      </c>
      <c r="K718" s="35">
        <v>480</v>
      </c>
      <c r="L718" s="35"/>
      <c r="M718" s="35"/>
      <c r="N718" s="35"/>
    </row>
    <row r="719" ht="28.5" spans="1:14">
      <c r="A719" s="37"/>
      <c r="B719" s="37"/>
      <c r="C719" s="35"/>
      <c r="D719" s="35"/>
      <c r="E719" s="35"/>
      <c r="F719" s="35"/>
      <c r="G719" s="35"/>
      <c r="H719" s="35" t="s">
        <v>1008</v>
      </c>
      <c r="I719" s="35" t="s">
        <v>1169</v>
      </c>
      <c r="J719" s="37">
        <v>2</v>
      </c>
      <c r="K719" s="35">
        <v>1280</v>
      </c>
      <c r="L719" s="35"/>
      <c r="M719" s="35"/>
      <c r="N719" s="35"/>
    </row>
    <row r="720" ht="28.5" spans="1:14">
      <c r="A720" s="37">
        <f>COUNTA($A$5:A719)</f>
        <v>440</v>
      </c>
      <c r="B720" s="37" t="s">
        <v>935</v>
      </c>
      <c r="C720" s="37" t="s">
        <v>1135</v>
      </c>
      <c r="D720" s="37" t="s">
        <v>1147</v>
      </c>
      <c r="E720" s="37" t="s">
        <v>1170</v>
      </c>
      <c r="F720" s="35" t="s">
        <v>40</v>
      </c>
      <c r="G720" s="37">
        <v>1</v>
      </c>
      <c r="H720" s="35" t="s">
        <v>196</v>
      </c>
      <c r="I720" s="37" t="s">
        <v>1147</v>
      </c>
      <c r="J720" s="37">
        <v>2.4</v>
      </c>
      <c r="K720" s="35">
        <v>1536</v>
      </c>
      <c r="L720" s="35">
        <v>1536</v>
      </c>
      <c r="M720" s="37"/>
      <c r="N720" s="37"/>
    </row>
    <row r="721" ht="28.5" spans="1:14">
      <c r="A721" s="37">
        <f>COUNTA($A$5:A720)</f>
        <v>441</v>
      </c>
      <c r="B721" s="37" t="s">
        <v>935</v>
      </c>
      <c r="C721" s="37" t="s">
        <v>1135</v>
      </c>
      <c r="D721" s="37" t="s">
        <v>1147</v>
      </c>
      <c r="E721" s="37" t="s">
        <v>1171</v>
      </c>
      <c r="F721" s="35" t="s">
        <v>45</v>
      </c>
      <c r="G721" s="37">
        <v>5</v>
      </c>
      <c r="H721" s="35" t="s">
        <v>941</v>
      </c>
      <c r="I721" s="37" t="s">
        <v>1147</v>
      </c>
      <c r="J721" s="37">
        <v>3</v>
      </c>
      <c r="K721" s="35">
        <v>960</v>
      </c>
      <c r="L721" s="35">
        <v>3080</v>
      </c>
      <c r="M721" s="35" t="s">
        <v>1030</v>
      </c>
      <c r="N721" s="35"/>
    </row>
    <row r="722" ht="28.5" spans="1:14">
      <c r="A722" s="37"/>
      <c r="B722" s="37"/>
      <c r="C722" s="37"/>
      <c r="D722" s="37"/>
      <c r="E722" s="37"/>
      <c r="F722" s="35"/>
      <c r="G722" s="37"/>
      <c r="H722" s="35" t="s">
        <v>196</v>
      </c>
      <c r="I722" s="37"/>
      <c r="J722" s="37">
        <v>8</v>
      </c>
      <c r="K722" s="66">
        <v>5120</v>
      </c>
      <c r="L722" s="35"/>
      <c r="M722" s="35"/>
      <c r="N722" s="35"/>
    </row>
    <row r="723" ht="28.5" spans="1:14">
      <c r="A723" s="37">
        <f>COUNTA($A$5:A722)</f>
        <v>442</v>
      </c>
      <c r="B723" s="37" t="s">
        <v>935</v>
      </c>
      <c r="C723" s="37" t="s">
        <v>1135</v>
      </c>
      <c r="D723" s="37" t="s">
        <v>1147</v>
      </c>
      <c r="E723" s="35" t="s">
        <v>1172</v>
      </c>
      <c r="F723" s="35" t="s">
        <v>112</v>
      </c>
      <c r="G723" s="35">
        <v>3</v>
      </c>
      <c r="H723" s="35" t="s">
        <v>191</v>
      </c>
      <c r="I723" s="35" t="s">
        <v>1147</v>
      </c>
      <c r="J723" s="37">
        <v>1.6</v>
      </c>
      <c r="K723" s="35">
        <v>768</v>
      </c>
      <c r="L723" s="35">
        <v>768</v>
      </c>
      <c r="M723" s="35"/>
      <c r="N723" s="35"/>
    </row>
    <row r="724" ht="28.5" spans="1:14">
      <c r="A724" s="37">
        <f>COUNTA($A$5:A723)</f>
        <v>443</v>
      </c>
      <c r="B724" s="37" t="s">
        <v>935</v>
      </c>
      <c r="C724" s="35" t="s">
        <v>1135</v>
      </c>
      <c r="D724" s="35" t="s">
        <v>1173</v>
      </c>
      <c r="E724" s="35" t="s">
        <v>1174</v>
      </c>
      <c r="F724" s="35" t="s">
        <v>60</v>
      </c>
      <c r="G724" s="35">
        <v>2</v>
      </c>
      <c r="H724" s="35" t="s">
        <v>948</v>
      </c>
      <c r="I724" s="35" t="s">
        <v>1173</v>
      </c>
      <c r="J724" s="37">
        <v>1.5</v>
      </c>
      <c r="K724" s="35">
        <v>480</v>
      </c>
      <c r="L724" s="35">
        <v>1248</v>
      </c>
      <c r="M724" s="35"/>
      <c r="N724" s="35"/>
    </row>
    <row r="725" ht="28.5" spans="1:14">
      <c r="A725" s="37"/>
      <c r="B725" s="37"/>
      <c r="C725" s="35"/>
      <c r="D725" s="35"/>
      <c r="E725" s="35"/>
      <c r="F725" s="35"/>
      <c r="G725" s="35"/>
      <c r="H725" s="35" t="s">
        <v>191</v>
      </c>
      <c r="I725" s="35"/>
      <c r="J725" s="37">
        <v>1</v>
      </c>
      <c r="K725" s="35">
        <v>480</v>
      </c>
      <c r="L725" s="35"/>
      <c r="M725" s="35"/>
      <c r="N725" s="35"/>
    </row>
    <row r="726" ht="28.5" spans="1:14">
      <c r="A726" s="37"/>
      <c r="B726" s="37"/>
      <c r="C726" s="35"/>
      <c r="D726" s="35"/>
      <c r="E726" s="35"/>
      <c r="F726" s="35"/>
      <c r="G726" s="35"/>
      <c r="H726" s="35" t="s">
        <v>312</v>
      </c>
      <c r="I726" s="35"/>
      <c r="J726" s="37">
        <v>0.6</v>
      </c>
      <c r="K726" s="35">
        <v>288</v>
      </c>
      <c r="L726" s="35"/>
      <c r="M726" s="35"/>
      <c r="N726" s="35"/>
    </row>
    <row r="727" ht="28.5" spans="1:14">
      <c r="A727" s="37">
        <f>COUNTA($A$5:A726)</f>
        <v>444</v>
      </c>
      <c r="B727" s="37" t="s">
        <v>935</v>
      </c>
      <c r="C727" s="37" t="s">
        <v>1135</v>
      </c>
      <c r="D727" s="37" t="s">
        <v>1175</v>
      </c>
      <c r="E727" s="37" t="s">
        <v>1176</v>
      </c>
      <c r="F727" s="35" t="s">
        <v>45</v>
      </c>
      <c r="G727" s="37">
        <v>3</v>
      </c>
      <c r="H727" s="35" t="s">
        <v>941</v>
      </c>
      <c r="I727" s="37" t="s">
        <v>1175</v>
      </c>
      <c r="J727" s="37">
        <v>1.3</v>
      </c>
      <c r="K727" s="35">
        <v>416</v>
      </c>
      <c r="L727" s="35">
        <v>2976</v>
      </c>
      <c r="M727" s="37"/>
      <c r="N727" s="37"/>
    </row>
    <row r="728" ht="28.5" spans="1:14">
      <c r="A728" s="37"/>
      <c r="B728" s="37"/>
      <c r="C728" s="37"/>
      <c r="D728" s="37"/>
      <c r="E728" s="37"/>
      <c r="F728" s="35"/>
      <c r="G728" s="37"/>
      <c r="H728" s="35" t="s">
        <v>196</v>
      </c>
      <c r="I728" s="37"/>
      <c r="J728" s="37">
        <v>4</v>
      </c>
      <c r="K728" s="35">
        <v>2560</v>
      </c>
      <c r="L728" s="35"/>
      <c r="M728" s="37"/>
      <c r="N728" s="37"/>
    </row>
    <row r="729" ht="28.5" spans="1:14">
      <c r="A729" s="37">
        <f>COUNTA($A$5:A728)</f>
        <v>445</v>
      </c>
      <c r="B729" s="37" t="s">
        <v>935</v>
      </c>
      <c r="C729" s="37" t="s">
        <v>1135</v>
      </c>
      <c r="D729" s="37" t="s">
        <v>1177</v>
      </c>
      <c r="E729" s="37" t="s">
        <v>1178</v>
      </c>
      <c r="F729" s="35" t="s">
        <v>523</v>
      </c>
      <c r="G729" s="37">
        <v>2</v>
      </c>
      <c r="H729" s="35" t="s">
        <v>941</v>
      </c>
      <c r="I729" s="37" t="s">
        <v>1177</v>
      </c>
      <c r="J729" s="37">
        <v>2.1</v>
      </c>
      <c r="K729" s="35">
        <v>504</v>
      </c>
      <c r="L729" s="35">
        <v>504</v>
      </c>
      <c r="M729" s="37"/>
      <c r="N729" s="35" t="s">
        <v>1179</v>
      </c>
    </row>
    <row r="730" ht="28.5" spans="1:14">
      <c r="A730" s="37">
        <f>COUNTA($A$5:A729)</f>
        <v>446</v>
      </c>
      <c r="B730" s="37" t="s">
        <v>935</v>
      </c>
      <c r="C730" s="37" t="s">
        <v>1135</v>
      </c>
      <c r="D730" s="37" t="s">
        <v>1177</v>
      </c>
      <c r="E730" s="37" t="s">
        <v>1180</v>
      </c>
      <c r="F730" s="35" t="s">
        <v>45</v>
      </c>
      <c r="G730" s="37">
        <v>5</v>
      </c>
      <c r="H730" s="35" t="s">
        <v>196</v>
      </c>
      <c r="I730" s="37" t="s">
        <v>1177</v>
      </c>
      <c r="J730" s="37">
        <v>6.2</v>
      </c>
      <c r="K730" s="35">
        <v>3968</v>
      </c>
      <c r="L730" s="35">
        <v>3968</v>
      </c>
      <c r="M730" s="37" t="s">
        <v>1181</v>
      </c>
      <c r="N730" s="37"/>
    </row>
    <row r="731" ht="42.75" spans="1:14">
      <c r="A731" s="37">
        <f>COUNTA($A$5:A730)</f>
        <v>447</v>
      </c>
      <c r="B731" s="37" t="s">
        <v>935</v>
      </c>
      <c r="C731" s="37" t="s">
        <v>1135</v>
      </c>
      <c r="D731" s="37" t="s">
        <v>1182</v>
      </c>
      <c r="E731" s="37" t="s">
        <v>1183</v>
      </c>
      <c r="F731" s="35" t="s">
        <v>545</v>
      </c>
      <c r="G731" s="37">
        <v>4</v>
      </c>
      <c r="H731" s="35" t="s">
        <v>196</v>
      </c>
      <c r="I731" s="37" t="s">
        <v>1182</v>
      </c>
      <c r="J731" s="37">
        <v>2.8</v>
      </c>
      <c r="K731" s="66">
        <v>1344</v>
      </c>
      <c r="L731" s="35">
        <v>500</v>
      </c>
      <c r="M731" s="35" t="s">
        <v>1184</v>
      </c>
      <c r="N731" s="35"/>
    </row>
    <row r="732" ht="28.5" spans="1:14">
      <c r="A732" s="37">
        <f>COUNTA($A$5:A731)</f>
        <v>448</v>
      </c>
      <c r="B732" s="37" t="s">
        <v>935</v>
      </c>
      <c r="C732" s="37" t="s">
        <v>1135</v>
      </c>
      <c r="D732" s="37" t="s">
        <v>1182</v>
      </c>
      <c r="E732" s="37" t="s">
        <v>1185</v>
      </c>
      <c r="F732" s="35" t="s">
        <v>545</v>
      </c>
      <c r="G732" s="37">
        <v>4</v>
      </c>
      <c r="H732" s="35" t="s">
        <v>941</v>
      </c>
      <c r="I732" s="37" t="s">
        <v>1182</v>
      </c>
      <c r="J732" s="37">
        <v>4</v>
      </c>
      <c r="K732" s="35">
        <v>960</v>
      </c>
      <c r="L732" s="35">
        <v>2304</v>
      </c>
      <c r="M732" s="37"/>
      <c r="N732" s="37"/>
    </row>
    <row r="733" ht="28.5" spans="1:14">
      <c r="A733" s="37"/>
      <c r="B733" s="37"/>
      <c r="C733" s="37"/>
      <c r="D733" s="37"/>
      <c r="E733" s="37"/>
      <c r="F733" s="35"/>
      <c r="G733" s="37"/>
      <c r="H733" s="35" t="s">
        <v>196</v>
      </c>
      <c r="I733" s="37"/>
      <c r="J733" s="37">
        <v>2.8</v>
      </c>
      <c r="K733" s="35">
        <v>1344</v>
      </c>
      <c r="L733" s="35"/>
      <c r="M733" s="37"/>
      <c r="N733" s="37"/>
    </row>
    <row r="734" ht="28.5" spans="1:14">
      <c r="A734" s="37">
        <f>COUNTA($A$5:A733)</f>
        <v>449</v>
      </c>
      <c r="B734" s="37" t="s">
        <v>935</v>
      </c>
      <c r="C734" s="35" t="s">
        <v>1135</v>
      </c>
      <c r="D734" s="37" t="s">
        <v>1186</v>
      </c>
      <c r="E734" s="37" t="s">
        <v>1187</v>
      </c>
      <c r="F734" s="35" t="s">
        <v>45</v>
      </c>
      <c r="G734" s="37">
        <v>2</v>
      </c>
      <c r="H734" s="35" t="s">
        <v>1008</v>
      </c>
      <c r="I734" s="37" t="s">
        <v>1186</v>
      </c>
      <c r="J734" s="37">
        <v>3.5</v>
      </c>
      <c r="K734" s="35">
        <v>2240</v>
      </c>
      <c r="L734" s="35">
        <v>4768</v>
      </c>
      <c r="M734" s="37"/>
      <c r="N734" s="37"/>
    </row>
    <row r="735" ht="28.5" spans="1:14">
      <c r="A735" s="37"/>
      <c r="B735" s="37"/>
      <c r="C735" s="35"/>
      <c r="D735" s="37"/>
      <c r="E735" s="37"/>
      <c r="F735" s="35"/>
      <c r="G735" s="37"/>
      <c r="H735" s="35" t="s">
        <v>941</v>
      </c>
      <c r="I735" s="37"/>
      <c r="J735" s="37">
        <v>0.7</v>
      </c>
      <c r="K735" s="35">
        <v>224</v>
      </c>
      <c r="L735" s="35"/>
      <c r="M735" s="37"/>
      <c r="N735" s="37"/>
    </row>
    <row r="736" ht="28.5" spans="1:14">
      <c r="A736" s="37"/>
      <c r="B736" s="37"/>
      <c r="C736" s="35"/>
      <c r="D736" s="37"/>
      <c r="E736" s="37"/>
      <c r="F736" s="35"/>
      <c r="G736" s="37"/>
      <c r="H736" s="35" t="s">
        <v>196</v>
      </c>
      <c r="I736" s="37"/>
      <c r="J736" s="37">
        <v>3.6</v>
      </c>
      <c r="K736" s="35">
        <v>2304</v>
      </c>
      <c r="L736" s="35"/>
      <c r="M736" s="37"/>
      <c r="N736" s="37"/>
    </row>
    <row r="737" ht="28.5" spans="1:14">
      <c r="A737" s="37">
        <f>COUNTA($A$5:A736)</f>
        <v>450</v>
      </c>
      <c r="B737" s="37" t="s">
        <v>935</v>
      </c>
      <c r="C737" s="37" t="s">
        <v>1135</v>
      </c>
      <c r="D737" s="37" t="s">
        <v>1186</v>
      </c>
      <c r="E737" s="37" t="s">
        <v>1188</v>
      </c>
      <c r="F737" s="35" t="s">
        <v>45</v>
      </c>
      <c r="G737" s="37">
        <v>4</v>
      </c>
      <c r="H737" s="35" t="s">
        <v>1008</v>
      </c>
      <c r="I737" s="37" t="s">
        <v>1186</v>
      </c>
      <c r="J737" s="126">
        <v>6.5</v>
      </c>
      <c r="K737" s="66">
        <v>4160</v>
      </c>
      <c r="L737" s="66">
        <v>4160</v>
      </c>
      <c r="M737" s="37"/>
      <c r="N737" s="37"/>
    </row>
    <row r="738" ht="28.5" spans="1:14">
      <c r="A738" s="37">
        <f>COUNTA($A$5:A737)</f>
        <v>451</v>
      </c>
      <c r="B738" s="37" t="s">
        <v>935</v>
      </c>
      <c r="C738" s="35" t="s">
        <v>1189</v>
      </c>
      <c r="D738" s="35" t="s">
        <v>1190</v>
      </c>
      <c r="E738" s="35" t="s">
        <v>1191</v>
      </c>
      <c r="F738" s="35" t="s">
        <v>45</v>
      </c>
      <c r="G738" s="35">
        <v>6</v>
      </c>
      <c r="H738" s="35" t="s">
        <v>941</v>
      </c>
      <c r="I738" s="35" t="s">
        <v>1190</v>
      </c>
      <c r="J738" s="35">
        <v>2.48</v>
      </c>
      <c r="K738" s="35">
        <v>793.6</v>
      </c>
      <c r="L738" s="35">
        <v>793.6</v>
      </c>
      <c r="M738" s="35"/>
      <c r="N738" s="35"/>
    </row>
    <row r="739" ht="28.5" spans="1:14">
      <c r="A739" s="37">
        <f>COUNTA($A$5:A738)</f>
        <v>452</v>
      </c>
      <c r="B739" s="37" t="s">
        <v>935</v>
      </c>
      <c r="C739" s="35" t="s">
        <v>1189</v>
      </c>
      <c r="D739" s="35" t="s">
        <v>1192</v>
      </c>
      <c r="E739" s="35" t="s">
        <v>1193</v>
      </c>
      <c r="F739" s="35" t="s">
        <v>64</v>
      </c>
      <c r="G739" s="35">
        <v>4</v>
      </c>
      <c r="H739" s="35" t="s">
        <v>941</v>
      </c>
      <c r="I739" s="35" t="s">
        <v>1192</v>
      </c>
      <c r="J739" s="35">
        <v>1.2</v>
      </c>
      <c r="K739" s="35">
        <v>288</v>
      </c>
      <c r="L739" s="35">
        <v>288</v>
      </c>
      <c r="M739" s="35"/>
      <c r="N739" s="35"/>
    </row>
    <row r="740" ht="71.25" spans="1:14">
      <c r="A740" s="37">
        <f>COUNTA($A$5:A739)</f>
        <v>453</v>
      </c>
      <c r="B740" s="37" t="s">
        <v>935</v>
      </c>
      <c r="C740" s="35" t="s">
        <v>1189</v>
      </c>
      <c r="D740" s="35" t="s">
        <v>1192</v>
      </c>
      <c r="E740" s="35" t="s">
        <v>1194</v>
      </c>
      <c r="F740" s="35" t="s">
        <v>45</v>
      </c>
      <c r="G740" s="35">
        <v>2</v>
      </c>
      <c r="H740" s="35" t="s">
        <v>196</v>
      </c>
      <c r="I740" s="35" t="s">
        <v>1195</v>
      </c>
      <c r="J740" s="35">
        <v>2.2</v>
      </c>
      <c r="K740" s="35">
        <v>1408</v>
      </c>
      <c r="L740" s="35">
        <v>1408</v>
      </c>
      <c r="M740" s="35" t="s">
        <v>1196</v>
      </c>
      <c r="N740" s="35"/>
    </row>
    <row r="741" ht="28.5" spans="1:14">
      <c r="A741" s="37">
        <f>COUNTA($A$5:A740)</f>
        <v>454</v>
      </c>
      <c r="B741" s="37" t="s">
        <v>935</v>
      </c>
      <c r="C741" s="10" t="s">
        <v>1197</v>
      </c>
      <c r="D741" s="10" t="s">
        <v>1198</v>
      </c>
      <c r="E741" s="10" t="s">
        <v>1199</v>
      </c>
      <c r="F741" s="10" t="s">
        <v>40</v>
      </c>
      <c r="G741" s="10">
        <v>3</v>
      </c>
      <c r="H741" s="10" t="s">
        <v>191</v>
      </c>
      <c r="I741" s="10" t="s">
        <v>1198</v>
      </c>
      <c r="J741" s="10">
        <v>1</v>
      </c>
      <c r="K741" s="10">
        <v>480</v>
      </c>
      <c r="L741" s="10">
        <v>480</v>
      </c>
      <c r="M741" s="10" t="s">
        <v>1200</v>
      </c>
      <c r="N741" s="10"/>
    </row>
    <row r="742" ht="28.5" spans="1:14">
      <c r="A742" s="37">
        <f>COUNTA($A$5:A741)</f>
        <v>455</v>
      </c>
      <c r="B742" s="37" t="s">
        <v>935</v>
      </c>
      <c r="C742" s="10" t="s">
        <v>1197</v>
      </c>
      <c r="D742" s="10" t="s">
        <v>1198</v>
      </c>
      <c r="E742" s="10" t="s">
        <v>1201</v>
      </c>
      <c r="F742" s="10" t="s">
        <v>60</v>
      </c>
      <c r="G742" s="10">
        <v>1</v>
      </c>
      <c r="H742" s="10" t="s">
        <v>941</v>
      </c>
      <c r="I742" s="10" t="s">
        <v>1198</v>
      </c>
      <c r="J742" s="10">
        <v>0.6</v>
      </c>
      <c r="K742" s="10">
        <v>192</v>
      </c>
      <c r="L742" s="10">
        <v>192</v>
      </c>
      <c r="M742" s="10"/>
      <c r="N742" s="10"/>
    </row>
    <row r="743" ht="28.5" spans="1:14">
      <c r="A743" s="37">
        <f>COUNTA($A$5:A742)</f>
        <v>456</v>
      </c>
      <c r="B743" s="37" t="s">
        <v>935</v>
      </c>
      <c r="C743" s="10" t="s">
        <v>1197</v>
      </c>
      <c r="D743" s="10" t="s">
        <v>1198</v>
      </c>
      <c r="E743" s="10" t="s">
        <v>1202</v>
      </c>
      <c r="F743" s="10" t="s">
        <v>60</v>
      </c>
      <c r="G743" s="10">
        <v>3</v>
      </c>
      <c r="H743" s="10" t="s">
        <v>191</v>
      </c>
      <c r="I743" s="10" t="s">
        <v>1198</v>
      </c>
      <c r="J743" s="10">
        <v>1.2</v>
      </c>
      <c r="K743" s="10">
        <v>576</v>
      </c>
      <c r="L743" s="10">
        <v>576</v>
      </c>
      <c r="M743" s="10"/>
      <c r="N743" s="10"/>
    </row>
    <row r="744" ht="28.5" spans="1:14">
      <c r="A744" s="37">
        <f>COUNTA($A$5:A743)</f>
        <v>457</v>
      </c>
      <c r="B744" s="37" t="s">
        <v>935</v>
      </c>
      <c r="C744" s="10" t="s">
        <v>1197</v>
      </c>
      <c r="D744" s="10" t="s">
        <v>1203</v>
      </c>
      <c r="E744" s="10" t="s">
        <v>1204</v>
      </c>
      <c r="F744" s="10" t="s">
        <v>523</v>
      </c>
      <c r="G744" s="10">
        <v>2</v>
      </c>
      <c r="H744" s="10" t="s">
        <v>196</v>
      </c>
      <c r="I744" s="10" t="s">
        <v>1203</v>
      </c>
      <c r="J744" s="10">
        <v>1.4</v>
      </c>
      <c r="K744" s="10">
        <v>672</v>
      </c>
      <c r="L744" s="10">
        <v>1068</v>
      </c>
      <c r="M744" s="10" t="s">
        <v>1205</v>
      </c>
      <c r="N744" s="10"/>
    </row>
    <row r="745" ht="28.5" spans="1:14">
      <c r="A745" s="37"/>
      <c r="B745" s="37"/>
      <c r="C745" s="10"/>
      <c r="D745" s="10"/>
      <c r="E745" s="10"/>
      <c r="F745" s="10"/>
      <c r="G745" s="10"/>
      <c r="H745" s="10" t="s">
        <v>191</v>
      </c>
      <c r="I745" s="10"/>
      <c r="J745" s="10">
        <v>1.1</v>
      </c>
      <c r="K745" s="10">
        <v>396</v>
      </c>
      <c r="L745" s="10"/>
      <c r="M745" s="10"/>
      <c r="N745" s="10"/>
    </row>
    <row r="746" ht="28.5" spans="1:14">
      <c r="A746" s="37">
        <f>COUNTA($A$5:A745)</f>
        <v>458</v>
      </c>
      <c r="B746" s="37" t="s">
        <v>935</v>
      </c>
      <c r="C746" s="10" t="s">
        <v>1197</v>
      </c>
      <c r="D746" s="10" t="s">
        <v>1206</v>
      </c>
      <c r="E746" s="10" t="s">
        <v>1207</v>
      </c>
      <c r="F746" s="10" t="s">
        <v>23</v>
      </c>
      <c r="G746" s="10">
        <v>2</v>
      </c>
      <c r="H746" s="10" t="s">
        <v>948</v>
      </c>
      <c r="I746" s="10" t="s">
        <v>1206</v>
      </c>
      <c r="J746" s="10">
        <v>2.2</v>
      </c>
      <c r="K746" s="10">
        <v>704</v>
      </c>
      <c r="L746" s="10">
        <v>2176</v>
      </c>
      <c r="M746" s="10" t="s">
        <v>1208</v>
      </c>
      <c r="N746" s="10"/>
    </row>
    <row r="747" ht="28.5" spans="1:14">
      <c r="A747" s="37"/>
      <c r="B747" s="37"/>
      <c r="C747" s="10"/>
      <c r="D747" s="10"/>
      <c r="E747" s="10"/>
      <c r="F747" s="10"/>
      <c r="G747" s="10"/>
      <c r="H747" s="10" t="s">
        <v>196</v>
      </c>
      <c r="I747" s="10"/>
      <c r="J747" s="10">
        <v>1.3</v>
      </c>
      <c r="K747" s="10">
        <v>832</v>
      </c>
      <c r="L747" s="10"/>
      <c r="M747" s="10"/>
      <c r="N747" s="10"/>
    </row>
    <row r="748" ht="28.5" spans="1:14">
      <c r="A748" s="37"/>
      <c r="B748" s="37"/>
      <c r="C748" s="10"/>
      <c r="D748" s="10"/>
      <c r="E748" s="10"/>
      <c r="F748" s="10"/>
      <c r="G748" s="10"/>
      <c r="H748" s="10" t="s">
        <v>941</v>
      </c>
      <c r="I748" s="10"/>
      <c r="J748" s="127">
        <v>2</v>
      </c>
      <c r="K748" s="10">
        <v>640</v>
      </c>
      <c r="L748" s="10"/>
      <c r="M748" s="10"/>
      <c r="N748" s="10"/>
    </row>
    <row r="749" ht="28.5" spans="1:14">
      <c r="A749" s="37">
        <f>COUNTA($A$5:A748)</f>
        <v>459</v>
      </c>
      <c r="B749" s="37" t="s">
        <v>935</v>
      </c>
      <c r="C749" s="10" t="s">
        <v>1197</v>
      </c>
      <c r="D749" s="10" t="s">
        <v>1209</v>
      </c>
      <c r="E749" s="10" t="s">
        <v>1210</v>
      </c>
      <c r="F749" s="10" t="s">
        <v>523</v>
      </c>
      <c r="G749" s="10">
        <v>6</v>
      </c>
      <c r="H749" s="10" t="s">
        <v>948</v>
      </c>
      <c r="I749" s="10" t="s">
        <v>1209</v>
      </c>
      <c r="J749" s="10">
        <v>1.6</v>
      </c>
      <c r="K749" s="10">
        <v>384</v>
      </c>
      <c r="L749" s="10">
        <v>1158</v>
      </c>
      <c r="M749" s="10"/>
      <c r="N749" s="10"/>
    </row>
    <row r="750" ht="28.5" spans="1:14">
      <c r="A750" s="37"/>
      <c r="B750" s="37"/>
      <c r="C750" s="10"/>
      <c r="D750" s="10"/>
      <c r="E750" s="10"/>
      <c r="F750" s="10"/>
      <c r="G750" s="10"/>
      <c r="H750" s="10" t="s">
        <v>191</v>
      </c>
      <c r="I750" s="10"/>
      <c r="J750" s="10">
        <v>1.6</v>
      </c>
      <c r="K750" s="10">
        <v>576</v>
      </c>
      <c r="L750" s="10"/>
      <c r="M750" s="10"/>
      <c r="N750" s="10"/>
    </row>
    <row r="751" ht="28.5" spans="1:14">
      <c r="A751" s="37"/>
      <c r="B751" s="37"/>
      <c r="C751" s="10"/>
      <c r="D751" s="10"/>
      <c r="E751" s="10"/>
      <c r="F751" s="10"/>
      <c r="G751" s="10"/>
      <c r="H751" s="10" t="s">
        <v>1009</v>
      </c>
      <c r="I751" s="10"/>
      <c r="J751" s="10">
        <v>22</v>
      </c>
      <c r="K751" s="10">
        <v>198</v>
      </c>
      <c r="L751" s="10"/>
      <c r="M751" s="10"/>
      <c r="N751" s="10"/>
    </row>
    <row r="752" ht="28.5" spans="1:14">
      <c r="A752" s="37">
        <f>COUNTA($A$5:A751)</f>
        <v>460</v>
      </c>
      <c r="B752" s="37" t="s">
        <v>935</v>
      </c>
      <c r="C752" s="10" t="s">
        <v>1197</v>
      </c>
      <c r="D752" s="10" t="s">
        <v>1211</v>
      </c>
      <c r="E752" s="10" t="s">
        <v>1212</v>
      </c>
      <c r="F752" s="10" t="s">
        <v>45</v>
      </c>
      <c r="G752" s="10">
        <v>3</v>
      </c>
      <c r="H752" s="10" t="s">
        <v>191</v>
      </c>
      <c r="I752" s="10" t="s">
        <v>1211</v>
      </c>
      <c r="J752" s="10">
        <v>0.5</v>
      </c>
      <c r="K752" s="10">
        <v>240</v>
      </c>
      <c r="L752" s="10">
        <v>240</v>
      </c>
      <c r="M752" s="10"/>
      <c r="N752" s="10"/>
    </row>
    <row r="753" ht="28.5" spans="1:14">
      <c r="A753" s="37">
        <f>COUNTA($A$5:A752)</f>
        <v>461</v>
      </c>
      <c r="B753" s="37" t="s">
        <v>935</v>
      </c>
      <c r="C753" s="10" t="s">
        <v>1197</v>
      </c>
      <c r="D753" s="10" t="s">
        <v>1213</v>
      </c>
      <c r="E753" s="10" t="s">
        <v>1214</v>
      </c>
      <c r="F753" s="10" t="s">
        <v>60</v>
      </c>
      <c r="G753" s="10">
        <v>6</v>
      </c>
      <c r="H753" s="10" t="s">
        <v>1048</v>
      </c>
      <c r="I753" s="10" t="s">
        <v>1213</v>
      </c>
      <c r="J753" s="10">
        <v>50</v>
      </c>
      <c r="K753" s="10">
        <v>800</v>
      </c>
      <c r="L753" s="10">
        <v>1040</v>
      </c>
      <c r="M753" s="10" t="s">
        <v>1215</v>
      </c>
      <c r="N753" s="10"/>
    </row>
    <row r="754" ht="28.5" spans="1:14">
      <c r="A754" s="37"/>
      <c r="B754" s="37"/>
      <c r="C754" s="10"/>
      <c r="D754" s="10"/>
      <c r="E754" s="10"/>
      <c r="F754" s="10"/>
      <c r="G754" s="10"/>
      <c r="H754" s="10" t="s">
        <v>191</v>
      </c>
      <c r="I754" s="10"/>
      <c r="J754" s="10">
        <v>0.5</v>
      </c>
      <c r="K754" s="10">
        <v>240</v>
      </c>
      <c r="L754" s="10"/>
      <c r="M754" s="10"/>
      <c r="N754" s="10"/>
    </row>
    <row r="755" ht="28.5" spans="1:14">
      <c r="A755" s="37">
        <f>COUNTA($A$5:A754)</f>
        <v>462</v>
      </c>
      <c r="B755" s="37" t="s">
        <v>935</v>
      </c>
      <c r="C755" s="10" t="s">
        <v>1197</v>
      </c>
      <c r="D755" s="10" t="s">
        <v>1198</v>
      </c>
      <c r="E755" s="10" t="s">
        <v>1216</v>
      </c>
      <c r="F755" s="10" t="s">
        <v>60</v>
      </c>
      <c r="G755" s="10">
        <v>2</v>
      </c>
      <c r="H755" s="10" t="s">
        <v>974</v>
      </c>
      <c r="I755" s="10" t="s">
        <v>1198</v>
      </c>
      <c r="J755" s="10">
        <v>1.17</v>
      </c>
      <c r="K755" s="10">
        <v>748.8</v>
      </c>
      <c r="L755" s="10">
        <v>1568.8</v>
      </c>
      <c r="M755" s="10"/>
      <c r="N755" s="10"/>
    </row>
    <row r="756" ht="28.5" spans="1:14">
      <c r="A756" s="37"/>
      <c r="B756" s="37"/>
      <c r="C756" s="10"/>
      <c r="D756" s="10"/>
      <c r="E756" s="10"/>
      <c r="F756" s="10"/>
      <c r="G756" s="10"/>
      <c r="H756" s="10" t="s">
        <v>1009</v>
      </c>
      <c r="I756" s="10"/>
      <c r="J756" s="10">
        <v>23</v>
      </c>
      <c r="K756" s="10">
        <v>276</v>
      </c>
      <c r="L756" s="10"/>
      <c r="M756" s="10"/>
      <c r="N756" s="10"/>
    </row>
    <row r="757" ht="28.5" spans="1:14">
      <c r="A757" s="37"/>
      <c r="B757" s="37"/>
      <c r="C757" s="10"/>
      <c r="D757" s="10"/>
      <c r="E757" s="10"/>
      <c r="F757" s="10"/>
      <c r="G757" s="10"/>
      <c r="H757" s="10" t="s">
        <v>1048</v>
      </c>
      <c r="I757" s="10"/>
      <c r="J757" s="10">
        <v>34</v>
      </c>
      <c r="K757" s="10">
        <v>544</v>
      </c>
      <c r="L757" s="10"/>
      <c r="M757" s="10"/>
      <c r="N757" s="10"/>
    </row>
    <row r="758" ht="28.5" spans="1:14">
      <c r="A758" s="37">
        <f>COUNTA($A$5:A757)</f>
        <v>463</v>
      </c>
      <c r="B758" s="37" t="s">
        <v>935</v>
      </c>
      <c r="C758" s="10" t="s">
        <v>1197</v>
      </c>
      <c r="D758" s="10" t="s">
        <v>1213</v>
      </c>
      <c r="E758" s="10" t="s">
        <v>1217</v>
      </c>
      <c r="F758" s="10" t="s">
        <v>60</v>
      </c>
      <c r="G758" s="10">
        <v>3</v>
      </c>
      <c r="H758" s="10" t="s">
        <v>941</v>
      </c>
      <c r="I758" s="10" t="s">
        <v>1213</v>
      </c>
      <c r="J758" s="10">
        <v>1.2</v>
      </c>
      <c r="K758" s="10">
        <v>384</v>
      </c>
      <c r="L758" s="10">
        <v>1088</v>
      </c>
      <c r="M758" s="10"/>
      <c r="N758" s="10"/>
    </row>
    <row r="759" ht="42.75" spans="1:14">
      <c r="A759" s="37"/>
      <c r="B759" s="37"/>
      <c r="C759" s="10"/>
      <c r="D759" s="10"/>
      <c r="E759" s="10"/>
      <c r="F759" s="10"/>
      <c r="G759" s="10"/>
      <c r="H759" s="10" t="s">
        <v>1218</v>
      </c>
      <c r="I759" s="10"/>
      <c r="J759" s="10">
        <v>1.1</v>
      </c>
      <c r="K759" s="10">
        <v>704</v>
      </c>
      <c r="L759" s="10"/>
      <c r="M759" s="10"/>
      <c r="N759" s="10"/>
    </row>
    <row r="760" ht="28.5" spans="1:14">
      <c r="A760" s="37">
        <f>COUNTA($A$5:A759)</f>
        <v>464</v>
      </c>
      <c r="B760" s="37" t="s">
        <v>935</v>
      </c>
      <c r="C760" s="10" t="s">
        <v>1197</v>
      </c>
      <c r="D760" s="10" t="s">
        <v>1198</v>
      </c>
      <c r="E760" s="10" t="s">
        <v>1219</v>
      </c>
      <c r="F760" s="10" t="s">
        <v>40</v>
      </c>
      <c r="G760" s="10">
        <v>3</v>
      </c>
      <c r="H760" s="10" t="s">
        <v>280</v>
      </c>
      <c r="I760" s="10" t="s">
        <v>1198</v>
      </c>
      <c r="J760" s="10">
        <v>1</v>
      </c>
      <c r="K760" s="10">
        <v>400</v>
      </c>
      <c r="L760" s="10">
        <v>2192</v>
      </c>
      <c r="M760" s="10"/>
      <c r="N760" s="10"/>
    </row>
    <row r="761" ht="28.5" spans="1:14">
      <c r="A761" s="37"/>
      <c r="B761" s="37"/>
      <c r="C761" s="10"/>
      <c r="D761" s="10"/>
      <c r="E761" s="10"/>
      <c r="F761" s="10"/>
      <c r="G761" s="10"/>
      <c r="H761" s="10" t="s">
        <v>196</v>
      </c>
      <c r="I761" s="10"/>
      <c r="J761" s="10">
        <v>2.8</v>
      </c>
      <c r="K761" s="10">
        <v>1792</v>
      </c>
      <c r="L761" s="10"/>
      <c r="M761" s="10"/>
      <c r="N761" s="10"/>
    </row>
    <row r="762" ht="28.5" spans="1:14">
      <c r="A762" s="37">
        <f>COUNTA($A$5:A761)</f>
        <v>465</v>
      </c>
      <c r="B762" s="37" t="s">
        <v>935</v>
      </c>
      <c r="C762" s="10" t="s">
        <v>1197</v>
      </c>
      <c r="D762" s="10" t="s">
        <v>1211</v>
      </c>
      <c r="E762" s="10" t="s">
        <v>1220</v>
      </c>
      <c r="F762" s="10" t="s">
        <v>545</v>
      </c>
      <c r="G762" s="10">
        <v>3</v>
      </c>
      <c r="H762" s="10" t="s">
        <v>1009</v>
      </c>
      <c r="I762" s="10" t="s">
        <v>1211</v>
      </c>
      <c r="J762" s="10">
        <v>23</v>
      </c>
      <c r="K762" s="10">
        <v>207</v>
      </c>
      <c r="L762" s="10">
        <v>207</v>
      </c>
      <c r="M762" s="10" t="s">
        <v>1221</v>
      </c>
      <c r="N762" s="10"/>
    </row>
    <row r="763" ht="28.5" spans="1:14">
      <c r="A763" s="37">
        <f>COUNTA($A$5:A762)</f>
        <v>466</v>
      </c>
      <c r="B763" s="37" t="s">
        <v>935</v>
      </c>
      <c r="C763" s="10" t="s">
        <v>1197</v>
      </c>
      <c r="D763" s="10" t="s">
        <v>1198</v>
      </c>
      <c r="E763" s="10" t="s">
        <v>1222</v>
      </c>
      <c r="F763" s="10" t="s">
        <v>23</v>
      </c>
      <c r="G763" s="10">
        <v>3</v>
      </c>
      <c r="H763" s="10" t="s">
        <v>941</v>
      </c>
      <c r="I763" s="10" t="s">
        <v>1198</v>
      </c>
      <c r="J763" s="10">
        <v>1.6</v>
      </c>
      <c r="K763" s="10">
        <v>512</v>
      </c>
      <c r="L763" s="10">
        <v>512</v>
      </c>
      <c r="M763" s="10"/>
      <c r="N763" s="10"/>
    </row>
    <row r="764" ht="28.5" spans="1:14">
      <c r="A764" s="37">
        <f>COUNTA($A$5:A763)</f>
        <v>467</v>
      </c>
      <c r="B764" s="37" t="s">
        <v>935</v>
      </c>
      <c r="C764" s="10" t="s">
        <v>1197</v>
      </c>
      <c r="D764" s="10" t="s">
        <v>1198</v>
      </c>
      <c r="E764" s="10" t="s">
        <v>1223</v>
      </c>
      <c r="F764" s="10" t="s">
        <v>523</v>
      </c>
      <c r="G764" s="10">
        <v>4</v>
      </c>
      <c r="H764" s="10" t="s">
        <v>1009</v>
      </c>
      <c r="I764" s="10" t="s">
        <v>1198</v>
      </c>
      <c r="J764" s="10">
        <v>149</v>
      </c>
      <c r="K764" s="10">
        <v>1341</v>
      </c>
      <c r="L764" s="10">
        <v>1341</v>
      </c>
      <c r="M764" s="10"/>
      <c r="N764" s="10"/>
    </row>
    <row r="765" ht="28.5" spans="1:14">
      <c r="A765" s="37">
        <f>COUNTA($A$5:A764)</f>
        <v>468</v>
      </c>
      <c r="B765" s="37" t="s">
        <v>935</v>
      </c>
      <c r="C765" s="10" t="s">
        <v>1197</v>
      </c>
      <c r="D765" s="10" t="s">
        <v>1198</v>
      </c>
      <c r="E765" s="10" t="s">
        <v>1224</v>
      </c>
      <c r="F765" s="10" t="s">
        <v>112</v>
      </c>
      <c r="G765" s="10">
        <v>4</v>
      </c>
      <c r="H765" s="10" t="s">
        <v>196</v>
      </c>
      <c r="I765" s="10" t="s">
        <v>1198</v>
      </c>
      <c r="J765" s="10">
        <v>1.7</v>
      </c>
      <c r="K765" s="10">
        <v>1088</v>
      </c>
      <c r="L765" s="10">
        <v>1088</v>
      </c>
      <c r="M765" s="10"/>
      <c r="N765" s="10"/>
    </row>
    <row r="766" ht="28.5" spans="1:14">
      <c r="A766" s="37">
        <f>COUNTA($A$5:A765)</f>
        <v>469</v>
      </c>
      <c r="B766" s="37" t="s">
        <v>935</v>
      </c>
      <c r="C766" s="10" t="s">
        <v>1197</v>
      </c>
      <c r="D766" s="10" t="s">
        <v>1203</v>
      </c>
      <c r="E766" s="10" t="s">
        <v>1225</v>
      </c>
      <c r="F766" s="10" t="s">
        <v>45</v>
      </c>
      <c r="G766" s="10">
        <v>2</v>
      </c>
      <c r="H766" s="10" t="s">
        <v>191</v>
      </c>
      <c r="I766" s="10" t="s">
        <v>1203</v>
      </c>
      <c r="J766" s="10">
        <v>5</v>
      </c>
      <c r="K766" s="10">
        <v>2400</v>
      </c>
      <c r="L766" s="10">
        <v>2400</v>
      </c>
      <c r="M766" s="10"/>
      <c r="N766" s="10"/>
    </row>
    <row r="767" ht="28.5" spans="1:14">
      <c r="A767" s="37">
        <f>COUNTA($A$5:A766)</f>
        <v>470</v>
      </c>
      <c r="B767" s="37" t="s">
        <v>935</v>
      </c>
      <c r="C767" s="10" t="s">
        <v>971</v>
      </c>
      <c r="D767" s="10" t="s">
        <v>1226</v>
      </c>
      <c r="E767" s="10" t="s">
        <v>1227</v>
      </c>
      <c r="F767" s="10" t="s">
        <v>45</v>
      </c>
      <c r="G767" s="10">
        <v>3</v>
      </c>
      <c r="H767" s="10" t="s">
        <v>948</v>
      </c>
      <c r="I767" s="10" t="s">
        <v>1228</v>
      </c>
      <c r="J767" s="10">
        <v>2</v>
      </c>
      <c r="K767" s="37">
        <v>640</v>
      </c>
      <c r="L767" s="37">
        <v>640</v>
      </c>
      <c r="M767" s="35"/>
      <c r="N767" s="35"/>
    </row>
    <row r="768" ht="28.5" spans="1:14">
      <c r="A768" s="37">
        <f>COUNTA($A$5:A767)</f>
        <v>471</v>
      </c>
      <c r="B768" s="37" t="s">
        <v>935</v>
      </c>
      <c r="C768" s="122" t="s">
        <v>971</v>
      </c>
      <c r="D768" s="122" t="s">
        <v>1229</v>
      </c>
      <c r="E768" s="122" t="s">
        <v>1230</v>
      </c>
      <c r="F768" s="10" t="s">
        <v>114</v>
      </c>
      <c r="G768" s="122">
        <v>3</v>
      </c>
      <c r="H768" s="10" t="s">
        <v>1231</v>
      </c>
      <c r="I768" s="122" t="s">
        <v>1232</v>
      </c>
      <c r="J768" s="122">
        <v>2.8</v>
      </c>
      <c r="K768" s="37">
        <v>1680</v>
      </c>
      <c r="L768" s="37">
        <v>2325</v>
      </c>
      <c r="M768" s="35" t="s">
        <v>1233</v>
      </c>
      <c r="N768" s="35"/>
    </row>
    <row r="769" ht="28.5" spans="1:14">
      <c r="A769" s="37"/>
      <c r="B769" s="37"/>
      <c r="C769" s="122"/>
      <c r="D769" s="122"/>
      <c r="E769" s="122"/>
      <c r="F769" s="10"/>
      <c r="G769" s="122"/>
      <c r="H769" s="10" t="s">
        <v>1009</v>
      </c>
      <c r="I769" s="122" t="s">
        <v>1232</v>
      </c>
      <c r="J769" s="122">
        <v>43</v>
      </c>
      <c r="K769" s="37">
        <v>645</v>
      </c>
      <c r="L769" s="37"/>
      <c r="M769" s="35"/>
      <c r="N769" s="35"/>
    </row>
    <row r="770" ht="28.5" spans="1:14">
      <c r="A770" s="37">
        <f>COUNTA($A$5:A769)</f>
        <v>472</v>
      </c>
      <c r="B770" s="37" t="s">
        <v>935</v>
      </c>
      <c r="C770" s="122" t="s">
        <v>971</v>
      </c>
      <c r="D770" s="122" t="s">
        <v>1234</v>
      </c>
      <c r="E770" s="122" t="s">
        <v>1235</v>
      </c>
      <c r="F770" s="10" t="s">
        <v>60</v>
      </c>
      <c r="G770" s="122">
        <v>3</v>
      </c>
      <c r="H770" s="10" t="s">
        <v>1236</v>
      </c>
      <c r="I770" s="122" t="s">
        <v>1237</v>
      </c>
      <c r="J770" s="122">
        <v>4</v>
      </c>
      <c r="K770" s="37">
        <v>2560</v>
      </c>
      <c r="L770" s="37">
        <v>3368</v>
      </c>
      <c r="M770" s="35" t="s">
        <v>1238</v>
      </c>
      <c r="N770" s="35"/>
    </row>
    <row r="771" ht="28.5" spans="1:14">
      <c r="A771" s="37"/>
      <c r="B771" s="37"/>
      <c r="C771" s="122"/>
      <c r="D771" s="122"/>
      <c r="E771" s="122"/>
      <c r="F771" s="10"/>
      <c r="G771" s="122"/>
      <c r="H771" s="10" t="s">
        <v>1239</v>
      </c>
      <c r="I771" s="122" t="s">
        <v>1237</v>
      </c>
      <c r="J771" s="122">
        <v>2</v>
      </c>
      <c r="K771" s="126">
        <v>1120</v>
      </c>
      <c r="L771" s="37"/>
      <c r="M771" s="35"/>
      <c r="N771" s="35"/>
    </row>
    <row r="772" ht="28.5" spans="1:14">
      <c r="A772" s="37">
        <f>COUNTA($A$5:A771)</f>
        <v>473</v>
      </c>
      <c r="B772" s="37" t="s">
        <v>935</v>
      </c>
      <c r="C772" s="122" t="s">
        <v>971</v>
      </c>
      <c r="D772" s="122" t="s">
        <v>1229</v>
      </c>
      <c r="E772" s="122" t="s">
        <v>1240</v>
      </c>
      <c r="F772" s="10" t="s">
        <v>45</v>
      </c>
      <c r="G772" s="122">
        <v>2</v>
      </c>
      <c r="H772" s="10" t="s">
        <v>1231</v>
      </c>
      <c r="I772" s="122" t="s">
        <v>1232</v>
      </c>
      <c r="J772" s="122">
        <v>1.8</v>
      </c>
      <c r="K772" s="37">
        <v>864</v>
      </c>
      <c r="L772" s="37">
        <v>864</v>
      </c>
      <c r="M772" s="35"/>
      <c r="N772" s="35"/>
    </row>
    <row r="773" ht="28.5" spans="1:14">
      <c r="A773" s="37">
        <f>COUNTA($A$5:A772)</f>
        <v>474</v>
      </c>
      <c r="B773" s="37" t="s">
        <v>935</v>
      </c>
      <c r="C773" s="122" t="s">
        <v>971</v>
      </c>
      <c r="D773" s="122" t="s">
        <v>1241</v>
      </c>
      <c r="E773" s="122" t="s">
        <v>1242</v>
      </c>
      <c r="F773" s="10" t="s">
        <v>23</v>
      </c>
      <c r="G773" s="122">
        <v>3</v>
      </c>
      <c r="H773" s="10" t="s">
        <v>1231</v>
      </c>
      <c r="I773" s="122" t="s">
        <v>1243</v>
      </c>
      <c r="J773" s="122">
        <v>5</v>
      </c>
      <c r="K773" s="37">
        <v>2400</v>
      </c>
      <c r="L773" s="37">
        <v>4832</v>
      </c>
      <c r="M773" s="35"/>
      <c r="N773" s="35"/>
    </row>
    <row r="774" ht="28.5" spans="1:14">
      <c r="A774" s="37"/>
      <c r="B774" s="37"/>
      <c r="C774" s="122"/>
      <c r="D774" s="122"/>
      <c r="E774" s="122"/>
      <c r="F774" s="10"/>
      <c r="G774" s="122"/>
      <c r="H774" s="10" t="s">
        <v>196</v>
      </c>
      <c r="I774" s="122" t="s">
        <v>1243</v>
      </c>
      <c r="J774" s="122">
        <v>3.8</v>
      </c>
      <c r="K774" s="37">
        <v>2432</v>
      </c>
      <c r="L774" s="37"/>
      <c r="M774" s="35"/>
      <c r="N774" s="35"/>
    </row>
    <row r="775" ht="28.5" spans="1:14">
      <c r="A775" s="37">
        <f>COUNTA($A$5:A774)</f>
        <v>475</v>
      </c>
      <c r="B775" s="37" t="s">
        <v>935</v>
      </c>
      <c r="C775" s="122" t="s">
        <v>971</v>
      </c>
      <c r="D775" s="122" t="s">
        <v>1244</v>
      </c>
      <c r="E775" s="122" t="s">
        <v>1245</v>
      </c>
      <c r="F775" s="10" t="s">
        <v>45</v>
      </c>
      <c r="G775" s="122">
        <v>4</v>
      </c>
      <c r="H775" s="10" t="s">
        <v>1231</v>
      </c>
      <c r="I775" s="122" t="s">
        <v>1246</v>
      </c>
      <c r="J775" s="122">
        <v>12</v>
      </c>
      <c r="K775" s="37">
        <v>5000</v>
      </c>
      <c r="L775" s="37">
        <v>5000</v>
      </c>
      <c r="M775" s="35" t="s">
        <v>1045</v>
      </c>
      <c r="N775" s="35"/>
    </row>
    <row r="776" ht="28.5" spans="1:14">
      <c r="A776" s="37">
        <f>COUNTA($A$5:A775)</f>
        <v>476</v>
      </c>
      <c r="B776" s="37" t="s">
        <v>935</v>
      </c>
      <c r="C776" s="122" t="s">
        <v>971</v>
      </c>
      <c r="D776" s="122" t="s">
        <v>1244</v>
      </c>
      <c r="E776" s="122" t="s">
        <v>1247</v>
      </c>
      <c r="F776" s="10" t="s">
        <v>60</v>
      </c>
      <c r="G776" s="122">
        <v>4</v>
      </c>
      <c r="H776" s="10" t="s">
        <v>1231</v>
      </c>
      <c r="I776" s="122" t="s">
        <v>1246</v>
      </c>
      <c r="J776" s="122">
        <v>4</v>
      </c>
      <c r="K776" s="37">
        <v>1920</v>
      </c>
      <c r="L776" s="37">
        <v>3200</v>
      </c>
      <c r="M776" s="35"/>
      <c r="N776" s="35"/>
    </row>
    <row r="777" ht="28.5" spans="1:14">
      <c r="A777" s="37"/>
      <c r="B777" s="37"/>
      <c r="C777" s="122"/>
      <c r="D777" s="122"/>
      <c r="E777" s="122"/>
      <c r="F777" s="10"/>
      <c r="G777" s="122"/>
      <c r="H777" s="10" t="s">
        <v>196</v>
      </c>
      <c r="I777" s="122" t="s">
        <v>1246</v>
      </c>
      <c r="J777" s="122">
        <v>2</v>
      </c>
      <c r="K777" s="37">
        <v>1280</v>
      </c>
      <c r="L777" s="37"/>
      <c r="M777" s="35"/>
      <c r="N777" s="35"/>
    </row>
    <row r="778" ht="28.5" spans="1:14">
      <c r="A778" s="37">
        <f>COUNTA($A$5:A777)</f>
        <v>477</v>
      </c>
      <c r="B778" s="37" t="s">
        <v>935</v>
      </c>
      <c r="C778" s="122" t="s">
        <v>971</v>
      </c>
      <c r="D778" s="122" t="s">
        <v>1248</v>
      </c>
      <c r="E778" s="122" t="s">
        <v>1249</v>
      </c>
      <c r="F778" s="10" t="s">
        <v>545</v>
      </c>
      <c r="G778" s="122">
        <v>2</v>
      </c>
      <c r="H778" s="10" t="s">
        <v>196</v>
      </c>
      <c r="I778" s="122" t="s">
        <v>1250</v>
      </c>
      <c r="J778" s="122">
        <v>2.3</v>
      </c>
      <c r="K778" s="37">
        <v>1104</v>
      </c>
      <c r="L778" s="37">
        <v>2424</v>
      </c>
      <c r="M778" s="35" t="s">
        <v>1251</v>
      </c>
      <c r="N778" s="35"/>
    </row>
    <row r="779" ht="28.5" spans="1:14">
      <c r="A779" s="37"/>
      <c r="B779" s="37"/>
      <c r="C779" s="122"/>
      <c r="D779" s="122"/>
      <c r="E779" s="122"/>
      <c r="F779" s="10"/>
      <c r="G779" s="122"/>
      <c r="H779" s="10" t="s">
        <v>1231</v>
      </c>
      <c r="I779" s="122" t="s">
        <v>1250</v>
      </c>
      <c r="J779" s="122">
        <v>1.5</v>
      </c>
      <c r="K779" s="37">
        <v>540</v>
      </c>
      <c r="L779" s="37"/>
      <c r="M779" s="35"/>
      <c r="N779" s="35"/>
    </row>
    <row r="780" ht="28.5" spans="1:14">
      <c r="A780" s="37"/>
      <c r="B780" s="37"/>
      <c r="C780" s="122"/>
      <c r="D780" s="122"/>
      <c r="E780" s="122"/>
      <c r="F780" s="10"/>
      <c r="G780" s="122"/>
      <c r="H780" s="10" t="s">
        <v>948</v>
      </c>
      <c r="I780" s="122" t="s">
        <v>1250</v>
      </c>
      <c r="J780" s="122">
        <v>2.5</v>
      </c>
      <c r="K780" s="37">
        <v>600</v>
      </c>
      <c r="L780" s="37"/>
      <c r="M780" s="35"/>
      <c r="N780" s="35"/>
    </row>
    <row r="781" ht="28.5" spans="1:14">
      <c r="A781" s="37"/>
      <c r="B781" s="37"/>
      <c r="C781" s="122"/>
      <c r="D781" s="122"/>
      <c r="E781" s="122"/>
      <c r="F781" s="10"/>
      <c r="G781" s="122"/>
      <c r="H781" s="10" t="s">
        <v>1252</v>
      </c>
      <c r="I781" s="122" t="s">
        <v>1250</v>
      </c>
      <c r="J781" s="122">
        <v>0.5</v>
      </c>
      <c r="K781" s="37">
        <v>180</v>
      </c>
      <c r="L781" s="37"/>
      <c r="M781" s="35"/>
      <c r="N781" s="35"/>
    </row>
    <row r="782" ht="28.5" spans="1:14">
      <c r="A782" s="37">
        <f>COUNTA($A$5:A781)</f>
        <v>478</v>
      </c>
      <c r="B782" s="37" t="s">
        <v>935</v>
      </c>
      <c r="C782" s="10" t="s">
        <v>971</v>
      </c>
      <c r="D782" s="122" t="s">
        <v>1241</v>
      </c>
      <c r="E782" s="122" t="s">
        <v>1253</v>
      </c>
      <c r="F782" s="10" t="s">
        <v>60</v>
      </c>
      <c r="G782" s="122">
        <v>2</v>
      </c>
      <c r="H782" s="35" t="s">
        <v>1231</v>
      </c>
      <c r="I782" s="35" t="s">
        <v>1243</v>
      </c>
      <c r="J782" s="35">
        <v>2</v>
      </c>
      <c r="K782" s="37">
        <v>960</v>
      </c>
      <c r="L782" s="37">
        <v>960</v>
      </c>
      <c r="M782" s="35" t="s">
        <v>1254</v>
      </c>
      <c r="N782" s="35"/>
    </row>
    <row r="783" ht="28.5" spans="1:14">
      <c r="A783" s="37">
        <f>COUNTA($A$5:A782)</f>
        <v>479</v>
      </c>
      <c r="B783" s="37" t="s">
        <v>935</v>
      </c>
      <c r="C783" s="10" t="s">
        <v>971</v>
      </c>
      <c r="D783" s="122" t="s">
        <v>1244</v>
      </c>
      <c r="E783" s="122" t="s">
        <v>1255</v>
      </c>
      <c r="F783" s="10" t="s">
        <v>40</v>
      </c>
      <c r="G783" s="122">
        <v>3</v>
      </c>
      <c r="H783" s="35" t="s">
        <v>1231</v>
      </c>
      <c r="I783" s="35" t="s">
        <v>1246</v>
      </c>
      <c r="J783" s="35">
        <v>7</v>
      </c>
      <c r="K783" s="37">
        <v>3360</v>
      </c>
      <c r="L783" s="37">
        <v>3360</v>
      </c>
      <c r="M783" s="35"/>
      <c r="N783" s="35"/>
    </row>
    <row r="784" ht="28.5" spans="1:14">
      <c r="A784" s="37">
        <f>COUNTA($A$5:A783)</f>
        <v>480</v>
      </c>
      <c r="B784" s="37" t="s">
        <v>935</v>
      </c>
      <c r="C784" s="10" t="s">
        <v>971</v>
      </c>
      <c r="D784" s="122" t="s">
        <v>1244</v>
      </c>
      <c r="E784" s="122" t="s">
        <v>1256</v>
      </c>
      <c r="F784" s="10" t="s">
        <v>40</v>
      </c>
      <c r="G784" s="122">
        <v>3</v>
      </c>
      <c r="H784" s="35" t="s">
        <v>1231</v>
      </c>
      <c r="I784" s="35" t="s">
        <v>1246</v>
      </c>
      <c r="J784" s="35">
        <v>4</v>
      </c>
      <c r="K784" s="37">
        <v>1920</v>
      </c>
      <c r="L784" s="37">
        <v>1920</v>
      </c>
      <c r="M784" s="35" t="s">
        <v>1257</v>
      </c>
      <c r="N784" s="35"/>
    </row>
    <row r="785" ht="28.5" spans="1:14">
      <c r="A785" s="37">
        <f>COUNTA($A$5:A784)</f>
        <v>481</v>
      </c>
      <c r="B785" s="37" t="s">
        <v>935</v>
      </c>
      <c r="C785" s="10" t="s">
        <v>971</v>
      </c>
      <c r="D785" s="122" t="s">
        <v>1241</v>
      </c>
      <c r="E785" s="122" t="s">
        <v>1258</v>
      </c>
      <c r="F785" s="10" t="s">
        <v>45</v>
      </c>
      <c r="G785" s="122">
        <v>4</v>
      </c>
      <c r="H785" s="10" t="s">
        <v>196</v>
      </c>
      <c r="I785" s="35" t="s">
        <v>1243</v>
      </c>
      <c r="J785" s="35">
        <v>3</v>
      </c>
      <c r="K785" s="37">
        <v>1920</v>
      </c>
      <c r="L785" s="37">
        <v>3360</v>
      </c>
      <c r="M785" s="35"/>
      <c r="N785" s="35"/>
    </row>
    <row r="786" ht="28.5" spans="1:14">
      <c r="A786" s="37"/>
      <c r="B786" s="37"/>
      <c r="C786" s="10"/>
      <c r="D786" s="122"/>
      <c r="E786" s="122"/>
      <c r="F786" s="10"/>
      <c r="G786" s="122"/>
      <c r="H786" s="35" t="s">
        <v>1231</v>
      </c>
      <c r="I786" s="35" t="s">
        <v>1243</v>
      </c>
      <c r="J786" s="35">
        <v>3</v>
      </c>
      <c r="K786" s="37">
        <v>1440</v>
      </c>
      <c r="L786" s="37"/>
      <c r="M786" s="35"/>
      <c r="N786" s="35"/>
    </row>
    <row r="787" ht="28.5" spans="1:14">
      <c r="A787" s="37">
        <f>COUNTA($A$5:A786)</f>
        <v>482</v>
      </c>
      <c r="B787" s="37" t="s">
        <v>935</v>
      </c>
      <c r="C787" s="10" t="s">
        <v>971</v>
      </c>
      <c r="D787" s="122" t="s">
        <v>1244</v>
      </c>
      <c r="E787" s="122" t="s">
        <v>1259</v>
      </c>
      <c r="F787" s="10" t="s">
        <v>45</v>
      </c>
      <c r="G787" s="122">
        <v>6</v>
      </c>
      <c r="H787" s="35" t="s">
        <v>280</v>
      </c>
      <c r="I787" s="35" t="s">
        <v>1246</v>
      </c>
      <c r="J787" s="35">
        <v>2</v>
      </c>
      <c r="K787" s="37">
        <v>800</v>
      </c>
      <c r="L787" s="37">
        <v>5000</v>
      </c>
      <c r="M787" s="35" t="s">
        <v>1045</v>
      </c>
      <c r="N787" s="35"/>
    </row>
    <row r="788" ht="28.5" spans="1:14">
      <c r="A788" s="37"/>
      <c r="B788" s="37"/>
      <c r="C788" s="10"/>
      <c r="D788" s="122"/>
      <c r="E788" s="122"/>
      <c r="F788" s="10"/>
      <c r="G788" s="122"/>
      <c r="H788" s="10" t="s">
        <v>196</v>
      </c>
      <c r="I788" s="35" t="s">
        <v>1246</v>
      </c>
      <c r="J788" s="35">
        <v>12</v>
      </c>
      <c r="K788" s="126">
        <v>7680</v>
      </c>
      <c r="L788" s="37"/>
      <c r="M788" s="35"/>
      <c r="N788" s="35"/>
    </row>
    <row r="789" ht="28.5" spans="1:14">
      <c r="A789" s="37">
        <f>COUNTA($A$5:A788)</f>
        <v>483</v>
      </c>
      <c r="B789" s="37" t="s">
        <v>935</v>
      </c>
      <c r="C789" s="10" t="s">
        <v>971</v>
      </c>
      <c r="D789" s="122" t="s">
        <v>1244</v>
      </c>
      <c r="E789" s="122" t="s">
        <v>1260</v>
      </c>
      <c r="F789" s="10" t="s">
        <v>45</v>
      </c>
      <c r="G789" s="122">
        <v>1</v>
      </c>
      <c r="H789" s="35" t="s">
        <v>1231</v>
      </c>
      <c r="I789" s="35" t="s">
        <v>1246</v>
      </c>
      <c r="J789" s="35">
        <v>3</v>
      </c>
      <c r="K789" s="37">
        <v>1440</v>
      </c>
      <c r="L789" s="37">
        <v>1440</v>
      </c>
      <c r="M789" s="35"/>
      <c r="N789" s="35"/>
    </row>
    <row r="790" ht="28.5" spans="1:14">
      <c r="A790" s="37">
        <f>COUNTA($A$5:A789)</f>
        <v>484</v>
      </c>
      <c r="B790" s="37" t="s">
        <v>935</v>
      </c>
      <c r="C790" s="10" t="s">
        <v>971</v>
      </c>
      <c r="D790" s="122" t="s">
        <v>1244</v>
      </c>
      <c r="E790" s="122" t="s">
        <v>1261</v>
      </c>
      <c r="F790" s="10" t="s">
        <v>523</v>
      </c>
      <c r="G790" s="122">
        <v>3</v>
      </c>
      <c r="H790" s="10" t="s">
        <v>196</v>
      </c>
      <c r="I790" s="35" t="s">
        <v>1246</v>
      </c>
      <c r="J790" s="35">
        <v>1</v>
      </c>
      <c r="K790" s="37">
        <v>480</v>
      </c>
      <c r="L790" s="37">
        <v>1560</v>
      </c>
      <c r="M790" s="35"/>
      <c r="N790" s="35"/>
    </row>
    <row r="791" ht="28.5" spans="1:14">
      <c r="A791" s="37"/>
      <c r="B791" s="37"/>
      <c r="C791" s="10"/>
      <c r="D791" s="122"/>
      <c r="E791" s="122"/>
      <c r="F791" s="10"/>
      <c r="G791" s="122"/>
      <c r="H791" s="35" t="s">
        <v>1231</v>
      </c>
      <c r="I791" s="35"/>
      <c r="J791" s="35">
        <v>3</v>
      </c>
      <c r="K791" s="37">
        <v>1080</v>
      </c>
      <c r="L791" s="37"/>
      <c r="M791" s="35"/>
      <c r="N791" s="35"/>
    </row>
    <row r="792" ht="28.5" spans="1:14">
      <c r="A792" s="37">
        <f>COUNTA($A$5:A791)</f>
        <v>485</v>
      </c>
      <c r="B792" s="37" t="s">
        <v>935</v>
      </c>
      <c r="C792" s="10" t="s">
        <v>971</v>
      </c>
      <c r="D792" s="122" t="s">
        <v>1241</v>
      </c>
      <c r="E792" s="122" t="s">
        <v>1262</v>
      </c>
      <c r="F792" s="10" t="s">
        <v>545</v>
      </c>
      <c r="G792" s="122">
        <v>3</v>
      </c>
      <c r="H792" s="35" t="s">
        <v>941</v>
      </c>
      <c r="I792" s="35" t="s">
        <v>1243</v>
      </c>
      <c r="J792" s="35">
        <v>2.8</v>
      </c>
      <c r="K792" s="37">
        <v>672</v>
      </c>
      <c r="L792" s="37">
        <v>1536</v>
      </c>
      <c r="M792" s="35" t="s">
        <v>1254</v>
      </c>
      <c r="N792" s="35"/>
    </row>
    <row r="793" ht="28.5" spans="1:14">
      <c r="A793" s="37"/>
      <c r="B793" s="37"/>
      <c r="C793" s="10"/>
      <c r="D793" s="122"/>
      <c r="E793" s="122"/>
      <c r="F793" s="10"/>
      <c r="G793" s="122"/>
      <c r="H793" s="35" t="s">
        <v>196</v>
      </c>
      <c r="I793" s="35" t="s">
        <v>1243</v>
      </c>
      <c r="J793" s="35">
        <v>1.8</v>
      </c>
      <c r="K793" s="37">
        <v>864</v>
      </c>
      <c r="L793" s="37"/>
      <c r="M793" s="35"/>
      <c r="N793" s="35"/>
    </row>
    <row r="794" ht="28.5" spans="1:14">
      <c r="A794" s="37">
        <f>COUNTA($A$5:A793)</f>
        <v>486</v>
      </c>
      <c r="B794" s="37" t="s">
        <v>935</v>
      </c>
      <c r="C794" s="10" t="s">
        <v>971</v>
      </c>
      <c r="D794" s="122" t="s">
        <v>1241</v>
      </c>
      <c r="E794" s="122" t="s">
        <v>1263</v>
      </c>
      <c r="F794" s="10" t="s">
        <v>40</v>
      </c>
      <c r="G794" s="122">
        <v>2</v>
      </c>
      <c r="H794" s="35" t="s">
        <v>1041</v>
      </c>
      <c r="I794" s="35" t="s">
        <v>1243</v>
      </c>
      <c r="J794" s="35">
        <v>1</v>
      </c>
      <c r="K794" s="37">
        <v>2000</v>
      </c>
      <c r="L794" s="37">
        <v>5000</v>
      </c>
      <c r="M794" s="35" t="s">
        <v>1045</v>
      </c>
      <c r="N794" s="35"/>
    </row>
    <row r="795" ht="28.5" spans="1:14">
      <c r="A795" s="37"/>
      <c r="B795" s="37"/>
      <c r="C795" s="10"/>
      <c r="D795" s="122"/>
      <c r="E795" s="122"/>
      <c r="F795" s="10"/>
      <c r="G795" s="122"/>
      <c r="H795" s="35" t="s">
        <v>941</v>
      </c>
      <c r="I795" s="35" t="s">
        <v>1243</v>
      </c>
      <c r="J795" s="35">
        <v>2.2</v>
      </c>
      <c r="K795" s="37">
        <v>704</v>
      </c>
      <c r="L795" s="37"/>
      <c r="M795" s="35"/>
      <c r="N795" s="35"/>
    </row>
    <row r="796" ht="28.5" spans="1:14">
      <c r="A796" s="37"/>
      <c r="B796" s="37"/>
      <c r="C796" s="10"/>
      <c r="D796" s="122"/>
      <c r="E796" s="122"/>
      <c r="F796" s="10"/>
      <c r="G796" s="122"/>
      <c r="H796" s="35" t="s">
        <v>1231</v>
      </c>
      <c r="I796" s="35" t="s">
        <v>1243</v>
      </c>
      <c r="J796" s="35">
        <v>1.5</v>
      </c>
      <c r="K796" s="37">
        <v>720</v>
      </c>
      <c r="L796" s="37"/>
      <c r="M796" s="35"/>
      <c r="N796" s="35"/>
    </row>
    <row r="797" ht="28.5" spans="1:14">
      <c r="A797" s="37"/>
      <c r="B797" s="37"/>
      <c r="C797" s="10"/>
      <c r="D797" s="122"/>
      <c r="E797" s="122"/>
      <c r="F797" s="10"/>
      <c r="G797" s="122"/>
      <c r="H797" s="10" t="s">
        <v>196</v>
      </c>
      <c r="I797" s="35" t="s">
        <v>1243</v>
      </c>
      <c r="J797" s="35">
        <v>3.3</v>
      </c>
      <c r="K797" s="126">
        <v>2112</v>
      </c>
      <c r="L797" s="37"/>
      <c r="M797" s="35"/>
      <c r="N797" s="35"/>
    </row>
    <row r="798" ht="28.5" spans="1:14">
      <c r="A798" s="37">
        <f>COUNTA($A$5:A797)</f>
        <v>487</v>
      </c>
      <c r="B798" s="37" t="s">
        <v>935</v>
      </c>
      <c r="C798" s="10" t="s">
        <v>971</v>
      </c>
      <c r="D798" s="122" t="s">
        <v>1244</v>
      </c>
      <c r="E798" s="122" t="s">
        <v>1264</v>
      </c>
      <c r="F798" s="10" t="s">
        <v>40</v>
      </c>
      <c r="G798" s="122">
        <v>4</v>
      </c>
      <c r="H798" s="35" t="s">
        <v>1231</v>
      </c>
      <c r="I798" s="35" t="s">
        <v>1246</v>
      </c>
      <c r="J798" s="35">
        <v>7</v>
      </c>
      <c r="K798" s="37">
        <v>3360</v>
      </c>
      <c r="L798" s="37">
        <v>3360</v>
      </c>
      <c r="M798" s="35" t="s">
        <v>1265</v>
      </c>
      <c r="N798" s="35"/>
    </row>
    <row r="799" ht="28.5" spans="1:14">
      <c r="A799" s="37">
        <f>COUNTA($A$5:A798)</f>
        <v>488</v>
      </c>
      <c r="B799" s="37" t="s">
        <v>935</v>
      </c>
      <c r="C799" s="122" t="s">
        <v>971</v>
      </c>
      <c r="D799" s="122" t="s">
        <v>1229</v>
      </c>
      <c r="E799" s="122" t="s">
        <v>1266</v>
      </c>
      <c r="F799" s="10" t="s">
        <v>523</v>
      </c>
      <c r="G799" s="122">
        <v>5</v>
      </c>
      <c r="H799" s="10" t="s">
        <v>1231</v>
      </c>
      <c r="I799" s="122" t="s">
        <v>1232</v>
      </c>
      <c r="J799" s="122">
        <v>6.4</v>
      </c>
      <c r="K799" s="37">
        <v>2304</v>
      </c>
      <c r="L799" s="37">
        <v>4520</v>
      </c>
      <c r="M799" s="35" t="s">
        <v>1267</v>
      </c>
      <c r="N799" s="35"/>
    </row>
    <row r="800" ht="28.5" spans="1:14">
      <c r="A800" s="37"/>
      <c r="B800" s="37"/>
      <c r="C800" s="122"/>
      <c r="D800" s="122"/>
      <c r="E800" s="122"/>
      <c r="F800" s="10"/>
      <c r="G800" s="122"/>
      <c r="H800" s="10" t="s">
        <v>196</v>
      </c>
      <c r="I800" s="122" t="s">
        <v>1232</v>
      </c>
      <c r="J800" s="122">
        <v>6.9</v>
      </c>
      <c r="K800" s="126">
        <v>3312</v>
      </c>
      <c r="L800" s="37"/>
      <c r="M800" s="35"/>
      <c r="N800" s="35"/>
    </row>
    <row r="801" ht="28.5" spans="1:14">
      <c r="A801" s="37">
        <f>COUNTA($A$5:A800)</f>
        <v>489</v>
      </c>
      <c r="B801" s="37" t="s">
        <v>935</v>
      </c>
      <c r="C801" s="10" t="s">
        <v>971</v>
      </c>
      <c r="D801" s="122" t="s">
        <v>1248</v>
      </c>
      <c r="E801" s="122" t="s">
        <v>1268</v>
      </c>
      <c r="F801" s="74" t="s">
        <v>112</v>
      </c>
      <c r="G801" s="122">
        <v>3</v>
      </c>
      <c r="H801" s="10" t="s">
        <v>196</v>
      </c>
      <c r="I801" s="35" t="s">
        <v>1250</v>
      </c>
      <c r="J801" s="35">
        <v>2.5</v>
      </c>
      <c r="K801" s="37">
        <v>1600</v>
      </c>
      <c r="L801" s="37">
        <v>1600</v>
      </c>
      <c r="M801" s="35"/>
      <c r="N801" s="35"/>
    </row>
    <row r="802" ht="28.5" spans="1:14">
      <c r="A802" s="37">
        <f>COUNTA($A$5:A801)</f>
        <v>490</v>
      </c>
      <c r="B802" s="37" t="s">
        <v>935</v>
      </c>
      <c r="C802" s="10" t="s">
        <v>971</v>
      </c>
      <c r="D802" s="122" t="s">
        <v>1229</v>
      </c>
      <c r="E802" s="122" t="s">
        <v>1269</v>
      </c>
      <c r="F802" s="74" t="s">
        <v>45</v>
      </c>
      <c r="G802" s="122">
        <v>2</v>
      </c>
      <c r="H802" s="35" t="s">
        <v>1231</v>
      </c>
      <c r="I802" s="35" t="s">
        <v>1232</v>
      </c>
      <c r="J802" s="35">
        <v>5</v>
      </c>
      <c r="K802" s="37">
        <v>2400</v>
      </c>
      <c r="L802" s="37">
        <v>2400</v>
      </c>
      <c r="M802" s="35" t="s">
        <v>982</v>
      </c>
      <c r="N802" s="35"/>
    </row>
    <row r="803" ht="28.5" spans="1:14">
      <c r="A803" s="37">
        <f>COUNTA($A$5:A802)</f>
        <v>491</v>
      </c>
      <c r="B803" s="37" t="s">
        <v>935</v>
      </c>
      <c r="C803" s="10" t="s">
        <v>971</v>
      </c>
      <c r="D803" s="122" t="s">
        <v>1248</v>
      </c>
      <c r="E803" s="122" t="s">
        <v>1270</v>
      </c>
      <c r="F803" s="32" t="s">
        <v>114</v>
      </c>
      <c r="G803" s="122">
        <v>3</v>
      </c>
      <c r="H803" s="10" t="s">
        <v>196</v>
      </c>
      <c r="I803" s="35" t="s">
        <v>1250</v>
      </c>
      <c r="J803" s="35">
        <v>5</v>
      </c>
      <c r="K803" s="37">
        <v>4000</v>
      </c>
      <c r="L803" s="37">
        <v>4000</v>
      </c>
      <c r="M803" s="35"/>
      <c r="N803" s="35"/>
    </row>
    <row r="804" ht="28.5" spans="1:14">
      <c r="A804" s="37">
        <f>COUNTA($A$5:A803)</f>
        <v>492</v>
      </c>
      <c r="B804" s="37" t="s">
        <v>935</v>
      </c>
      <c r="C804" s="10" t="s">
        <v>971</v>
      </c>
      <c r="D804" s="122" t="s">
        <v>1244</v>
      </c>
      <c r="E804" s="122" t="s">
        <v>1271</v>
      </c>
      <c r="F804" s="74" t="s">
        <v>45</v>
      </c>
      <c r="G804" s="122">
        <v>4</v>
      </c>
      <c r="H804" s="35" t="s">
        <v>1231</v>
      </c>
      <c r="I804" s="35" t="s">
        <v>1246</v>
      </c>
      <c r="J804" s="35">
        <v>2</v>
      </c>
      <c r="K804" s="37">
        <v>960</v>
      </c>
      <c r="L804" s="37">
        <v>1600</v>
      </c>
      <c r="M804" s="35"/>
      <c r="N804" s="35"/>
    </row>
    <row r="805" ht="28.5" spans="1:14">
      <c r="A805" s="37"/>
      <c r="B805" s="37"/>
      <c r="C805" s="10"/>
      <c r="D805" s="122"/>
      <c r="E805" s="122"/>
      <c r="F805" s="74"/>
      <c r="G805" s="122"/>
      <c r="H805" s="10" t="s">
        <v>196</v>
      </c>
      <c r="I805" s="35" t="s">
        <v>1246</v>
      </c>
      <c r="J805" s="35">
        <v>1</v>
      </c>
      <c r="K805" s="37">
        <v>640</v>
      </c>
      <c r="L805" s="37"/>
      <c r="M805" s="35"/>
      <c r="N805" s="35"/>
    </row>
    <row r="806" ht="28.5" spans="1:14">
      <c r="A806" s="37">
        <f>COUNTA($A$5:A805)</f>
        <v>493</v>
      </c>
      <c r="B806" s="37" t="s">
        <v>935</v>
      </c>
      <c r="C806" s="10" t="s">
        <v>971</v>
      </c>
      <c r="D806" s="122" t="s">
        <v>1241</v>
      </c>
      <c r="E806" s="122" t="s">
        <v>1272</v>
      </c>
      <c r="F806" s="74" t="s">
        <v>45</v>
      </c>
      <c r="G806" s="122">
        <v>2</v>
      </c>
      <c r="H806" s="10" t="s">
        <v>196</v>
      </c>
      <c r="I806" s="35" t="s">
        <v>1243</v>
      </c>
      <c r="J806" s="37">
        <v>1.8</v>
      </c>
      <c r="K806" s="37">
        <v>1152</v>
      </c>
      <c r="L806" s="37">
        <v>1632</v>
      </c>
      <c r="M806" s="35" t="s">
        <v>1104</v>
      </c>
      <c r="N806" s="35"/>
    </row>
    <row r="807" ht="28.5" spans="1:14">
      <c r="A807" s="37"/>
      <c r="B807" s="37"/>
      <c r="C807" s="10"/>
      <c r="D807" s="122"/>
      <c r="E807" s="122"/>
      <c r="F807" s="74"/>
      <c r="G807" s="122"/>
      <c r="H807" s="35" t="s">
        <v>1231</v>
      </c>
      <c r="I807" s="35" t="s">
        <v>1243</v>
      </c>
      <c r="J807" s="35">
        <v>1</v>
      </c>
      <c r="K807" s="37">
        <v>480</v>
      </c>
      <c r="L807" s="37"/>
      <c r="M807" s="35"/>
      <c r="N807" s="35"/>
    </row>
    <row r="808" ht="28.5" spans="1:14">
      <c r="A808" s="37">
        <f>COUNTA($A$5:A807)</f>
        <v>494</v>
      </c>
      <c r="B808" s="37" t="s">
        <v>935</v>
      </c>
      <c r="C808" s="10" t="s">
        <v>971</v>
      </c>
      <c r="D808" s="122" t="s">
        <v>1241</v>
      </c>
      <c r="E808" s="122" t="s">
        <v>1273</v>
      </c>
      <c r="F808" s="74" t="s">
        <v>40</v>
      </c>
      <c r="G808" s="122">
        <v>3</v>
      </c>
      <c r="H808" s="10" t="s">
        <v>196</v>
      </c>
      <c r="I808" s="35" t="s">
        <v>1243</v>
      </c>
      <c r="J808" s="35">
        <v>6</v>
      </c>
      <c r="K808" s="37">
        <v>3840</v>
      </c>
      <c r="L808" s="37">
        <v>5000</v>
      </c>
      <c r="M808" s="35" t="s">
        <v>1045</v>
      </c>
      <c r="N808" s="35"/>
    </row>
    <row r="809" ht="28.5" spans="1:14">
      <c r="A809" s="37"/>
      <c r="B809" s="37"/>
      <c r="C809" s="10"/>
      <c r="D809" s="122"/>
      <c r="E809" s="122"/>
      <c r="F809" s="74"/>
      <c r="G809" s="122"/>
      <c r="H809" s="35" t="s">
        <v>941</v>
      </c>
      <c r="I809" s="35" t="s">
        <v>1243</v>
      </c>
      <c r="J809" s="122">
        <v>2</v>
      </c>
      <c r="K809" s="37">
        <v>640</v>
      </c>
      <c r="L809" s="37"/>
      <c r="M809" s="35"/>
      <c r="N809" s="35"/>
    </row>
    <row r="810" ht="28.5" spans="1:14">
      <c r="A810" s="37"/>
      <c r="B810" s="37"/>
      <c r="C810" s="10"/>
      <c r="D810" s="122"/>
      <c r="E810" s="122"/>
      <c r="F810" s="74"/>
      <c r="G810" s="122"/>
      <c r="H810" s="35" t="s">
        <v>1231</v>
      </c>
      <c r="I810" s="35" t="s">
        <v>1243</v>
      </c>
      <c r="J810" s="122">
        <v>4.5</v>
      </c>
      <c r="K810" s="126">
        <v>2160</v>
      </c>
      <c r="L810" s="37"/>
      <c r="M810" s="35"/>
      <c r="N810" s="35"/>
    </row>
    <row r="811" ht="28.5" spans="1:14">
      <c r="A811" s="37">
        <f>COUNTA($A$5:A810)</f>
        <v>495</v>
      </c>
      <c r="B811" s="37" t="s">
        <v>935</v>
      </c>
      <c r="C811" s="10" t="s">
        <v>971</v>
      </c>
      <c r="D811" s="122" t="s">
        <v>1244</v>
      </c>
      <c r="E811" s="122" t="s">
        <v>1274</v>
      </c>
      <c r="F811" s="74" t="s">
        <v>112</v>
      </c>
      <c r="G811" s="122">
        <v>2</v>
      </c>
      <c r="H811" s="10" t="s">
        <v>196</v>
      </c>
      <c r="I811" s="35" t="s">
        <v>1246</v>
      </c>
      <c r="J811" s="35">
        <v>2</v>
      </c>
      <c r="K811" s="37">
        <v>1280</v>
      </c>
      <c r="L811" s="37">
        <v>2000</v>
      </c>
      <c r="M811" s="35"/>
      <c r="N811" s="35"/>
    </row>
    <row r="812" ht="28.5" spans="1:14">
      <c r="A812" s="37"/>
      <c r="B812" s="37"/>
      <c r="C812" s="10"/>
      <c r="D812" s="122"/>
      <c r="E812" s="122"/>
      <c r="F812" s="74"/>
      <c r="G812" s="122"/>
      <c r="H812" s="35" t="s">
        <v>1231</v>
      </c>
      <c r="I812" s="35" t="s">
        <v>1246</v>
      </c>
      <c r="J812" s="35">
        <v>1.5</v>
      </c>
      <c r="K812" s="37">
        <v>720</v>
      </c>
      <c r="L812" s="37"/>
      <c r="M812" s="35"/>
      <c r="N812" s="35"/>
    </row>
    <row r="813" ht="28.5" spans="1:14">
      <c r="A813" s="37">
        <f>COUNTA($A$5:A812)</f>
        <v>496</v>
      </c>
      <c r="B813" s="37" t="s">
        <v>935</v>
      </c>
      <c r="C813" s="10" t="s">
        <v>971</v>
      </c>
      <c r="D813" s="122" t="s">
        <v>1244</v>
      </c>
      <c r="E813" s="122" t="s">
        <v>1275</v>
      </c>
      <c r="F813" s="74" t="s">
        <v>60</v>
      </c>
      <c r="G813" s="122">
        <v>1</v>
      </c>
      <c r="H813" s="10" t="s">
        <v>196</v>
      </c>
      <c r="I813" s="35" t="s">
        <v>1246</v>
      </c>
      <c r="J813" s="35">
        <v>3</v>
      </c>
      <c r="K813" s="37">
        <v>1920</v>
      </c>
      <c r="L813" s="37">
        <v>1920</v>
      </c>
      <c r="M813" s="35"/>
      <c r="N813" s="35"/>
    </row>
    <row r="814" ht="28.5" spans="1:14">
      <c r="A814" s="37">
        <f>COUNTA($A$5:A813)</f>
        <v>497</v>
      </c>
      <c r="B814" s="37" t="s">
        <v>935</v>
      </c>
      <c r="C814" s="10" t="s">
        <v>971</v>
      </c>
      <c r="D814" s="122" t="s">
        <v>1229</v>
      </c>
      <c r="E814" s="122" t="s">
        <v>1276</v>
      </c>
      <c r="F814" s="74" t="s">
        <v>23</v>
      </c>
      <c r="G814" s="122">
        <v>1</v>
      </c>
      <c r="H814" s="10" t="s">
        <v>196</v>
      </c>
      <c r="I814" s="35" t="s">
        <v>1232</v>
      </c>
      <c r="J814" s="35">
        <v>9</v>
      </c>
      <c r="K814" s="37">
        <v>5000</v>
      </c>
      <c r="L814" s="37">
        <v>5000</v>
      </c>
      <c r="M814" s="35" t="s">
        <v>1045</v>
      </c>
      <c r="N814" s="35"/>
    </row>
    <row r="815" ht="28.5" spans="1:14">
      <c r="A815" s="37">
        <f>COUNTA($A$5:A814)</f>
        <v>498</v>
      </c>
      <c r="B815" s="37" t="s">
        <v>935</v>
      </c>
      <c r="C815" s="10" t="s">
        <v>971</v>
      </c>
      <c r="D815" s="32" t="s">
        <v>1248</v>
      </c>
      <c r="E815" s="74" t="s">
        <v>1277</v>
      </c>
      <c r="F815" s="74" t="s">
        <v>23</v>
      </c>
      <c r="G815" s="32">
        <v>4</v>
      </c>
      <c r="H815" s="10" t="s">
        <v>196</v>
      </c>
      <c r="I815" s="35" t="s">
        <v>1250</v>
      </c>
      <c r="J815" s="35">
        <v>2</v>
      </c>
      <c r="K815" s="37">
        <v>1280</v>
      </c>
      <c r="L815" s="37">
        <v>2240</v>
      </c>
      <c r="M815" s="35" t="s">
        <v>994</v>
      </c>
      <c r="N815" s="35"/>
    </row>
    <row r="816" ht="28.5" spans="1:14">
      <c r="A816" s="37"/>
      <c r="B816" s="37"/>
      <c r="C816" s="10"/>
      <c r="D816" s="32"/>
      <c r="E816" s="74"/>
      <c r="F816" s="74"/>
      <c r="G816" s="32"/>
      <c r="H816" s="32" t="s">
        <v>1231</v>
      </c>
      <c r="I816" s="35" t="s">
        <v>1250</v>
      </c>
      <c r="J816" s="122">
        <v>2</v>
      </c>
      <c r="K816" s="122">
        <v>960</v>
      </c>
      <c r="L816" s="37"/>
      <c r="M816" s="35"/>
      <c r="N816" s="35"/>
    </row>
    <row r="817" ht="28.5" spans="1:14">
      <c r="A817" s="37">
        <f>COUNTA($A$5:A816)</f>
        <v>499</v>
      </c>
      <c r="B817" s="37" t="s">
        <v>935</v>
      </c>
      <c r="C817" s="10" t="s">
        <v>1278</v>
      </c>
      <c r="D817" s="32" t="s">
        <v>1279</v>
      </c>
      <c r="E817" s="32" t="s">
        <v>1280</v>
      </c>
      <c r="F817" s="10" t="s">
        <v>45</v>
      </c>
      <c r="G817" s="32">
        <v>1</v>
      </c>
      <c r="H817" s="32" t="s">
        <v>1009</v>
      </c>
      <c r="I817" s="37" t="s">
        <v>1279</v>
      </c>
      <c r="J817" s="32">
        <v>25</v>
      </c>
      <c r="K817" s="32">
        <v>300</v>
      </c>
      <c r="L817" s="32">
        <v>300</v>
      </c>
      <c r="M817" s="10"/>
      <c r="N817" s="10"/>
    </row>
    <row r="818" ht="28.5" spans="1:14">
      <c r="A818" s="37">
        <f>COUNTA($A$5:A817)</f>
        <v>500</v>
      </c>
      <c r="B818" s="37" t="s">
        <v>935</v>
      </c>
      <c r="C818" s="10" t="s">
        <v>1278</v>
      </c>
      <c r="D818" s="32" t="s">
        <v>1281</v>
      </c>
      <c r="E818" s="32" t="s">
        <v>1282</v>
      </c>
      <c r="F818" s="10" t="s">
        <v>60</v>
      </c>
      <c r="G818" s="32">
        <v>6</v>
      </c>
      <c r="H818" s="32" t="s">
        <v>941</v>
      </c>
      <c r="I818" s="37" t="s">
        <v>1281</v>
      </c>
      <c r="J818" s="32">
        <v>4.5</v>
      </c>
      <c r="K818" s="32">
        <v>1440</v>
      </c>
      <c r="L818" s="32">
        <v>2080</v>
      </c>
      <c r="M818" s="10"/>
      <c r="N818" s="10"/>
    </row>
    <row r="819" ht="28.5" spans="1:14">
      <c r="A819" s="37"/>
      <c r="B819" s="37"/>
      <c r="C819" s="10"/>
      <c r="D819" s="32"/>
      <c r="E819" s="32"/>
      <c r="F819" s="10"/>
      <c r="G819" s="32"/>
      <c r="H819" s="32" t="s">
        <v>948</v>
      </c>
      <c r="I819" s="37"/>
      <c r="J819" s="32">
        <v>2</v>
      </c>
      <c r="K819" s="32">
        <v>640</v>
      </c>
      <c r="L819" s="32"/>
      <c r="M819" s="122"/>
      <c r="N819" s="122"/>
    </row>
    <row r="820" ht="28.5" spans="1:14">
      <c r="A820" s="37">
        <f>COUNTA($A$5:A819)</f>
        <v>501</v>
      </c>
      <c r="B820" s="37" t="s">
        <v>935</v>
      </c>
      <c r="C820" s="10" t="s">
        <v>1278</v>
      </c>
      <c r="D820" s="32" t="s">
        <v>1281</v>
      </c>
      <c r="E820" s="10" t="s">
        <v>1283</v>
      </c>
      <c r="F820" s="10" t="s">
        <v>523</v>
      </c>
      <c r="G820" s="32">
        <v>1</v>
      </c>
      <c r="H820" s="32" t="s">
        <v>948</v>
      </c>
      <c r="I820" s="37" t="s">
        <v>1281</v>
      </c>
      <c r="J820" s="32">
        <v>2.5</v>
      </c>
      <c r="K820" s="32">
        <v>600</v>
      </c>
      <c r="L820" s="32">
        <v>600</v>
      </c>
      <c r="M820" s="122"/>
      <c r="N820" s="122"/>
    </row>
    <row r="821" ht="28.5" spans="1:14">
      <c r="A821" s="37">
        <f>COUNTA($A$5:A820)</f>
        <v>502</v>
      </c>
      <c r="B821" s="37" t="s">
        <v>935</v>
      </c>
      <c r="C821" s="10" t="s">
        <v>1278</v>
      </c>
      <c r="D821" s="32" t="s">
        <v>1284</v>
      </c>
      <c r="E821" s="32" t="s">
        <v>1285</v>
      </c>
      <c r="F821" s="10" t="s">
        <v>40</v>
      </c>
      <c r="G821" s="32">
        <v>1</v>
      </c>
      <c r="H821" s="32" t="s">
        <v>196</v>
      </c>
      <c r="I821" s="32" t="s">
        <v>1284</v>
      </c>
      <c r="J821" s="32">
        <v>1</v>
      </c>
      <c r="K821" s="32">
        <v>640</v>
      </c>
      <c r="L821" s="32">
        <v>640</v>
      </c>
      <c r="M821" s="32"/>
      <c r="N821" s="32"/>
    </row>
    <row r="822" ht="28.5" spans="1:14">
      <c r="A822" s="37">
        <f>COUNTA($A$5:A821)</f>
        <v>503</v>
      </c>
      <c r="B822" s="37" t="s">
        <v>935</v>
      </c>
      <c r="C822" s="10" t="s">
        <v>1278</v>
      </c>
      <c r="D822" s="32" t="s">
        <v>1284</v>
      </c>
      <c r="E822" s="32" t="s">
        <v>1286</v>
      </c>
      <c r="F822" s="74" t="s">
        <v>23</v>
      </c>
      <c r="G822" s="32">
        <v>4</v>
      </c>
      <c r="H822" s="32" t="s">
        <v>196</v>
      </c>
      <c r="I822" s="32" t="s">
        <v>1284</v>
      </c>
      <c r="J822" s="32">
        <v>4.5</v>
      </c>
      <c r="K822" s="32">
        <v>2880</v>
      </c>
      <c r="L822" s="32">
        <v>2880</v>
      </c>
      <c r="M822" s="32" t="s">
        <v>1181</v>
      </c>
      <c r="N822" s="32"/>
    </row>
    <row r="823" ht="28.5" spans="1:14">
      <c r="A823" s="37">
        <f>COUNTA($A$5:A822)</f>
        <v>504</v>
      </c>
      <c r="B823" s="37" t="s">
        <v>935</v>
      </c>
      <c r="C823" s="10" t="s">
        <v>1278</v>
      </c>
      <c r="D823" s="37" t="s">
        <v>1287</v>
      </c>
      <c r="E823" s="32" t="s">
        <v>1288</v>
      </c>
      <c r="F823" s="74" t="s">
        <v>523</v>
      </c>
      <c r="G823" s="32">
        <v>3</v>
      </c>
      <c r="H823" s="32" t="s">
        <v>196</v>
      </c>
      <c r="I823" s="37" t="s">
        <v>1287</v>
      </c>
      <c r="J823" s="32">
        <v>3.2</v>
      </c>
      <c r="K823" s="32">
        <v>1536</v>
      </c>
      <c r="L823" s="32">
        <v>1536</v>
      </c>
      <c r="M823" s="32" t="s">
        <v>1289</v>
      </c>
      <c r="N823" s="32"/>
    </row>
    <row r="824" ht="28.5" spans="1:14">
      <c r="A824" s="37">
        <f>COUNTA($A$5:A823)</f>
        <v>505</v>
      </c>
      <c r="B824" s="37" t="s">
        <v>935</v>
      </c>
      <c r="C824" s="10" t="s">
        <v>1278</v>
      </c>
      <c r="D824" s="32" t="s">
        <v>1290</v>
      </c>
      <c r="E824" s="10" t="s">
        <v>1291</v>
      </c>
      <c r="F824" s="10" t="s">
        <v>23</v>
      </c>
      <c r="G824" s="32">
        <v>2</v>
      </c>
      <c r="H824" s="32" t="s">
        <v>196</v>
      </c>
      <c r="I824" s="32" t="s">
        <v>1290</v>
      </c>
      <c r="J824" s="32">
        <v>2.4</v>
      </c>
      <c r="K824" s="32">
        <v>1536</v>
      </c>
      <c r="L824" s="32">
        <v>1536</v>
      </c>
      <c r="M824" s="32" t="s">
        <v>1292</v>
      </c>
      <c r="N824" s="32"/>
    </row>
    <row r="825" ht="28.5" spans="1:14">
      <c r="A825" s="37">
        <f>COUNTA($A$5:A824)</f>
        <v>506</v>
      </c>
      <c r="B825" s="37" t="s">
        <v>148</v>
      </c>
      <c r="C825" s="35" t="s">
        <v>1293</v>
      </c>
      <c r="D825" s="35" t="s">
        <v>1294</v>
      </c>
      <c r="E825" s="35" t="s">
        <v>1295</v>
      </c>
      <c r="F825" s="35" t="s">
        <v>60</v>
      </c>
      <c r="G825" s="35">
        <v>3</v>
      </c>
      <c r="H825" s="35" t="s">
        <v>585</v>
      </c>
      <c r="I825" s="35" t="s">
        <v>1294</v>
      </c>
      <c r="J825" s="35">
        <v>8</v>
      </c>
      <c r="K825" s="35">
        <v>4480</v>
      </c>
      <c r="L825" s="35">
        <v>4480</v>
      </c>
      <c r="M825" s="35"/>
      <c r="N825" s="35"/>
    </row>
    <row r="826" ht="85.5" spans="1:14">
      <c r="A826" s="37">
        <f>COUNTA($A$5:A825)</f>
        <v>507</v>
      </c>
      <c r="B826" s="37" t="s">
        <v>148</v>
      </c>
      <c r="C826" s="35" t="s">
        <v>1293</v>
      </c>
      <c r="D826" s="35" t="s">
        <v>1296</v>
      </c>
      <c r="E826" s="35" t="s">
        <v>1297</v>
      </c>
      <c r="F826" s="35" t="s">
        <v>23</v>
      </c>
      <c r="G826" s="35">
        <v>3</v>
      </c>
      <c r="H826" s="35" t="s">
        <v>1298</v>
      </c>
      <c r="I826" s="35" t="s">
        <v>1296</v>
      </c>
      <c r="J826" s="35">
        <v>8</v>
      </c>
      <c r="K826" s="35">
        <v>3856</v>
      </c>
      <c r="L826" s="35">
        <v>3856</v>
      </c>
      <c r="M826" s="35" t="s">
        <v>1299</v>
      </c>
      <c r="N826" s="35" t="s">
        <v>1300</v>
      </c>
    </row>
    <row r="827" ht="57" spans="1:14">
      <c r="A827" s="37">
        <f>COUNTA($A$5:A826)</f>
        <v>508</v>
      </c>
      <c r="B827" s="37" t="s">
        <v>148</v>
      </c>
      <c r="C827" s="32" t="s">
        <v>1293</v>
      </c>
      <c r="D827" s="32" t="s">
        <v>1296</v>
      </c>
      <c r="E827" s="32" t="s">
        <v>1301</v>
      </c>
      <c r="F827" s="32" t="s">
        <v>545</v>
      </c>
      <c r="G827" s="32">
        <v>1</v>
      </c>
      <c r="H827" s="32" t="s">
        <v>191</v>
      </c>
      <c r="I827" s="32" t="s">
        <v>1296</v>
      </c>
      <c r="J827" s="32">
        <v>1.2</v>
      </c>
      <c r="K827" s="32">
        <v>432</v>
      </c>
      <c r="L827" s="32">
        <v>432</v>
      </c>
      <c r="M827" s="32" t="s">
        <v>1302</v>
      </c>
      <c r="N827" s="32"/>
    </row>
    <row r="828" ht="57" spans="1:14">
      <c r="A828" s="37">
        <f>COUNTA($A$5:A827)</f>
        <v>509</v>
      </c>
      <c r="B828" s="37" t="s">
        <v>148</v>
      </c>
      <c r="C828" s="32" t="s">
        <v>1293</v>
      </c>
      <c r="D828" s="32" t="s">
        <v>1296</v>
      </c>
      <c r="E828" s="32" t="s">
        <v>1303</v>
      </c>
      <c r="F828" s="32" t="s">
        <v>40</v>
      </c>
      <c r="G828" s="32">
        <v>3</v>
      </c>
      <c r="H828" s="32" t="s">
        <v>191</v>
      </c>
      <c r="I828" s="32" t="s">
        <v>1296</v>
      </c>
      <c r="J828" s="32">
        <v>1.5</v>
      </c>
      <c r="K828" s="32">
        <v>720</v>
      </c>
      <c r="L828" s="32">
        <v>720</v>
      </c>
      <c r="M828" s="32" t="s">
        <v>1304</v>
      </c>
      <c r="N828" s="32"/>
    </row>
    <row r="829" ht="28.5" spans="1:14">
      <c r="A829" s="37">
        <f>COUNTA($A$5:A828)</f>
        <v>510</v>
      </c>
      <c r="B829" s="37" t="s">
        <v>148</v>
      </c>
      <c r="C829" s="32" t="s">
        <v>1293</v>
      </c>
      <c r="D829" s="32" t="s">
        <v>1296</v>
      </c>
      <c r="E829" s="32" t="s">
        <v>1305</v>
      </c>
      <c r="F829" s="35" t="s">
        <v>1306</v>
      </c>
      <c r="G829" s="32">
        <v>1</v>
      </c>
      <c r="H829" s="32" t="s">
        <v>191</v>
      </c>
      <c r="I829" s="32" t="s">
        <v>1296</v>
      </c>
      <c r="J829" s="32">
        <v>0.6</v>
      </c>
      <c r="K829" s="32">
        <v>216</v>
      </c>
      <c r="L829" s="32">
        <v>216</v>
      </c>
      <c r="M829" s="32"/>
      <c r="N829" s="32"/>
    </row>
    <row r="830" ht="28.5" spans="1:14">
      <c r="A830" s="37">
        <f>COUNTA($A$5:A829)</f>
        <v>511</v>
      </c>
      <c r="B830" s="37" t="s">
        <v>148</v>
      </c>
      <c r="C830" s="32" t="s">
        <v>1293</v>
      </c>
      <c r="D830" s="32" t="s">
        <v>1296</v>
      </c>
      <c r="E830" s="32" t="s">
        <v>1307</v>
      </c>
      <c r="F830" s="35" t="s">
        <v>1308</v>
      </c>
      <c r="G830" s="32">
        <v>2</v>
      </c>
      <c r="H830" s="32" t="s">
        <v>196</v>
      </c>
      <c r="I830" s="32" t="s">
        <v>1296</v>
      </c>
      <c r="J830" s="32">
        <v>1.6</v>
      </c>
      <c r="K830" s="32">
        <v>1024</v>
      </c>
      <c r="L830" s="32">
        <v>3824</v>
      </c>
      <c r="M830" s="32"/>
      <c r="N830" s="32"/>
    </row>
    <row r="831" ht="14.25" spans="1:14">
      <c r="A831" s="37"/>
      <c r="B831" s="37"/>
      <c r="C831" s="32"/>
      <c r="D831" s="32"/>
      <c r="E831" s="32"/>
      <c r="F831" s="32"/>
      <c r="G831" s="32"/>
      <c r="H831" s="32" t="s">
        <v>585</v>
      </c>
      <c r="I831" s="32" t="s">
        <v>1296</v>
      </c>
      <c r="J831" s="32">
        <v>5</v>
      </c>
      <c r="K831" s="32">
        <v>2800</v>
      </c>
      <c r="L831" s="32"/>
      <c r="M831" s="32"/>
      <c r="N831" s="32"/>
    </row>
    <row r="832" ht="71.25" spans="1:14">
      <c r="A832" s="37">
        <f>COUNTA($A$5:A831)</f>
        <v>512</v>
      </c>
      <c r="B832" s="37" t="s">
        <v>148</v>
      </c>
      <c r="C832" s="32" t="s">
        <v>1293</v>
      </c>
      <c r="D832" s="32" t="s">
        <v>1248</v>
      </c>
      <c r="E832" s="32" t="s">
        <v>1309</v>
      </c>
      <c r="F832" s="32" t="s">
        <v>40</v>
      </c>
      <c r="G832" s="32">
        <v>4</v>
      </c>
      <c r="H832" s="32" t="s">
        <v>191</v>
      </c>
      <c r="I832" s="32" t="s">
        <v>1248</v>
      </c>
      <c r="J832" s="32">
        <v>3</v>
      </c>
      <c r="K832" s="32">
        <v>1440</v>
      </c>
      <c r="L832" s="32">
        <v>1440</v>
      </c>
      <c r="M832" s="32" t="s">
        <v>1310</v>
      </c>
      <c r="N832" s="32"/>
    </row>
    <row r="833" ht="28.5" spans="1:14">
      <c r="A833" s="37">
        <f>COUNTA($A$5:A832)</f>
        <v>513</v>
      </c>
      <c r="B833" s="37" t="s">
        <v>148</v>
      </c>
      <c r="C833" s="32" t="s">
        <v>1293</v>
      </c>
      <c r="D833" s="32" t="s">
        <v>1311</v>
      </c>
      <c r="E833" s="32" t="s">
        <v>1312</v>
      </c>
      <c r="F833" s="35" t="s">
        <v>1313</v>
      </c>
      <c r="G833" s="32">
        <v>3</v>
      </c>
      <c r="H833" s="32" t="s">
        <v>191</v>
      </c>
      <c r="I833" s="32" t="s">
        <v>1311</v>
      </c>
      <c r="J833" s="32">
        <v>0.5</v>
      </c>
      <c r="K833" s="32">
        <v>180</v>
      </c>
      <c r="L833" s="32">
        <v>180</v>
      </c>
      <c r="M833" s="32"/>
      <c r="N833" s="32"/>
    </row>
    <row r="834" ht="28.5" spans="1:14">
      <c r="A834" s="37">
        <f>COUNTA($A$5:A833)</f>
        <v>514</v>
      </c>
      <c r="B834" s="37" t="s">
        <v>148</v>
      </c>
      <c r="C834" s="32" t="s">
        <v>1293</v>
      </c>
      <c r="D834" s="32" t="s">
        <v>1314</v>
      </c>
      <c r="E834" s="32" t="s">
        <v>1315</v>
      </c>
      <c r="F834" s="35" t="s">
        <v>1316</v>
      </c>
      <c r="G834" s="32">
        <v>2</v>
      </c>
      <c r="H834" s="32" t="s">
        <v>196</v>
      </c>
      <c r="I834" s="32" t="s">
        <v>1314</v>
      </c>
      <c r="J834" s="32">
        <v>1.5</v>
      </c>
      <c r="K834" s="35">
        <v>960</v>
      </c>
      <c r="L834" s="32">
        <v>2400</v>
      </c>
      <c r="M834" s="32"/>
      <c r="N834" s="32"/>
    </row>
    <row r="835" ht="28.5" spans="1:14">
      <c r="A835" s="37"/>
      <c r="B835" s="37"/>
      <c r="C835" s="32"/>
      <c r="D835" s="32"/>
      <c r="E835" s="32"/>
      <c r="F835" s="32"/>
      <c r="G835" s="32"/>
      <c r="H835" s="32" t="s">
        <v>191</v>
      </c>
      <c r="I835" s="32" t="s">
        <v>1314</v>
      </c>
      <c r="J835" s="32">
        <v>3</v>
      </c>
      <c r="K835" s="32">
        <v>1440</v>
      </c>
      <c r="L835" s="32"/>
      <c r="M835" s="32"/>
      <c r="N835" s="32"/>
    </row>
    <row r="836" ht="57" spans="1:14">
      <c r="A836" s="37">
        <f>COUNTA($A$5:A835)</f>
        <v>515</v>
      </c>
      <c r="B836" s="37" t="s">
        <v>148</v>
      </c>
      <c r="C836" s="37" t="s">
        <v>1317</v>
      </c>
      <c r="D836" s="37" t="s">
        <v>1318</v>
      </c>
      <c r="E836" s="37" t="s">
        <v>1319</v>
      </c>
      <c r="F836" s="35" t="s">
        <v>23</v>
      </c>
      <c r="G836" s="37">
        <v>1</v>
      </c>
      <c r="H836" s="35" t="s">
        <v>191</v>
      </c>
      <c r="I836" s="35" t="s">
        <v>1320</v>
      </c>
      <c r="J836" s="37">
        <v>2</v>
      </c>
      <c r="K836" s="37">
        <v>960</v>
      </c>
      <c r="L836" s="37">
        <v>960</v>
      </c>
      <c r="M836" s="35" t="s">
        <v>1321</v>
      </c>
      <c r="N836" s="35"/>
    </row>
    <row r="837" ht="42.75" spans="1:14">
      <c r="A837" s="37">
        <f>COUNTA($A$5:A836)</f>
        <v>516</v>
      </c>
      <c r="B837" s="37" t="s">
        <v>148</v>
      </c>
      <c r="C837" s="35" t="s">
        <v>1317</v>
      </c>
      <c r="D837" s="35" t="s">
        <v>1322</v>
      </c>
      <c r="E837" s="37" t="s">
        <v>1323</v>
      </c>
      <c r="F837" s="35" t="s">
        <v>45</v>
      </c>
      <c r="G837" s="37">
        <v>2</v>
      </c>
      <c r="H837" s="35" t="s">
        <v>31</v>
      </c>
      <c r="I837" s="35" t="s">
        <v>1324</v>
      </c>
      <c r="J837" s="37">
        <v>7</v>
      </c>
      <c r="K837" s="37">
        <v>4480</v>
      </c>
      <c r="L837" s="35">
        <v>5000</v>
      </c>
      <c r="M837" s="35" t="s">
        <v>1300</v>
      </c>
      <c r="N837" s="35" t="s">
        <v>1300</v>
      </c>
    </row>
    <row r="838" ht="28.5" spans="1:14">
      <c r="A838" s="37"/>
      <c r="B838" s="37"/>
      <c r="C838" s="35"/>
      <c r="D838" s="35"/>
      <c r="E838" s="37"/>
      <c r="F838" s="35"/>
      <c r="G838" s="37"/>
      <c r="H838" s="35" t="s">
        <v>38</v>
      </c>
      <c r="I838" s="35" t="s">
        <v>1324</v>
      </c>
      <c r="J838" s="37">
        <v>4</v>
      </c>
      <c r="K838" s="37">
        <v>520</v>
      </c>
      <c r="L838" s="35"/>
      <c r="M838" s="35"/>
      <c r="N838" s="35"/>
    </row>
    <row r="839" ht="42.75" spans="1:14">
      <c r="A839" s="37">
        <f>COUNTA($A$5:A838)</f>
        <v>517</v>
      </c>
      <c r="B839" s="37" t="s">
        <v>148</v>
      </c>
      <c r="C839" s="37" t="s">
        <v>1317</v>
      </c>
      <c r="D839" s="37" t="s">
        <v>1325</v>
      </c>
      <c r="E839" s="37" t="s">
        <v>1326</v>
      </c>
      <c r="F839" s="35" t="s">
        <v>60</v>
      </c>
      <c r="G839" s="37">
        <v>4</v>
      </c>
      <c r="H839" s="35" t="s">
        <v>191</v>
      </c>
      <c r="I839" s="35" t="s">
        <v>1327</v>
      </c>
      <c r="J839" s="37">
        <v>2</v>
      </c>
      <c r="K839" s="37">
        <v>960</v>
      </c>
      <c r="L839" s="37">
        <v>960</v>
      </c>
      <c r="M839" s="35"/>
      <c r="N839" s="35"/>
    </row>
    <row r="840" ht="42.75" spans="1:14">
      <c r="A840" s="37">
        <f>COUNTA($A$5:A839)</f>
        <v>518</v>
      </c>
      <c r="B840" s="37" t="s">
        <v>148</v>
      </c>
      <c r="C840" s="37" t="s">
        <v>1317</v>
      </c>
      <c r="D840" s="37" t="s">
        <v>1325</v>
      </c>
      <c r="E840" s="37" t="s">
        <v>1328</v>
      </c>
      <c r="F840" s="35" t="s">
        <v>45</v>
      </c>
      <c r="G840" s="37">
        <v>5</v>
      </c>
      <c r="H840" s="35" t="s">
        <v>31</v>
      </c>
      <c r="I840" s="35" t="s">
        <v>1329</v>
      </c>
      <c r="J840" s="37">
        <v>2</v>
      </c>
      <c r="K840" s="37">
        <v>1280</v>
      </c>
      <c r="L840" s="37">
        <v>1280</v>
      </c>
      <c r="M840" s="35"/>
      <c r="N840" s="35"/>
    </row>
    <row r="841" ht="57" spans="1:14">
      <c r="A841" s="37">
        <f>COUNTA($A$5:A840)</f>
        <v>519</v>
      </c>
      <c r="B841" s="37" t="s">
        <v>148</v>
      </c>
      <c r="C841" s="122" t="s">
        <v>1317</v>
      </c>
      <c r="D841" s="122" t="s">
        <v>1322</v>
      </c>
      <c r="E841" s="128" t="s">
        <v>1330</v>
      </c>
      <c r="F841" s="10" t="s">
        <v>523</v>
      </c>
      <c r="G841" s="37">
        <v>4</v>
      </c>
      <c r="H841" s="35" t="s">
        <v>585</v>
      </c>
      <c r="I841" s="35" t="s">
        <v>1327</v>
      </c>
      <c r="J841" s="37">
        <v>1</v>
      </c>
      <c r="K841" s="37">
        <v>420</v>
      </c>
      <c r="L841" s="37">
        <v>420</v>
      </c>
      <c r="M841" s="10" t="s">
        <v>1331</v>
      </c>
      <c r="N841" s="10"/>
    </row>
    <row r="842" ht="57" spans="1:14">
      <c r="A842" s="37">
        <f>COUNTA($A$5:A841)</f>
        <v>520</v>
      </c>
      <c r="B842" s="37" t="s">
        <v>148</v>
      </c>
      <c r="C842" s="35" t="s">
        <v>1317</v>
      </c>
      <c r="D842" s="35" t="s">
        <v>125</v>
      </c>
      <c r="E842" s="35" t="s">
        <v>1332</v>
      </c>
      <c r="F842" s="35" t="s">
        <v>23</v>
      </c>
      <c r="G842" s="35">
        <v>5</v>
      </c>
      <c r="H842" s="35" t="s">
        <v>191</v>
      </c>
      <c r="I842" s="35" t="s">
        <v>1333</v>
      </c>
      <c r="J842" s="35">
        <v>0.7</v>
      </c>
      <c r="K842" s="35">
        <v>336</v>
      </c>
      <c r="L842" s="35">
        <v>336</v>
      </c>
      <c r="M842" s="35" t="s">
        <v>1334</v>
      </c>
      <c r="N842" s="35"/>
    </row>
    <row r="843" ht="14.25" spans="1:14">
      <c r="A843" s="37">
        <f>COUNTA($A$5:A842)</f>
        <v>521</v>
      </c>
      <c r="B843" s="37" t="s">
        <v>148</v>
      </c>
      <c r="C843" s="35" t="s">
        <v>1335</v>
      </c>
      <c r="D843" s="35" t="s">
        <v>1248</v>
      </c>
      <c r="E843" s="35" t="s">
        <v>1336</v>
      </c>
      <c r="F843" s="35" t="s">
        <v>23</v>
      </c>
      <c r="G843" s="35">
        <v>3</v>
      </c>
      <c r="H843" s="35" t="s">
        <v>38</v>
      </c>
      <c r="I843" s="35" t="s">
        <v>1248</v>
      </c>
      <c r="J843" s="35">
        <v>1.2</v>
      </c>
      <c r="K843" s="35">
        <v>384</v>
      </c>
      <c r="L843" s="35">
        <v>1344</v>
      </c>
      <c r="M843" s="35" t="s">
        <v>1337</v>
      </c>
      <c r="N843" s="35"/>
    </row>
    <row r="844" ht="42.75" spans="1:14">
      <c r="A844" s="37"/>
      <c r="B844" s="37"/>
      <c r="C844" s="35"/>
      <c r="D844" s="35"/>
      <c r="E844" s="35"/>
      <c r="F844" s="35"/>
      <c r="G844" s="35"/>
      <c r="H844" s="35" t="s">
        <v>31</v>
      </c>
      <c r="I844" s="35" t="s">
        <v>1248</v>
      </c>
      <c r="J844" s="35">
        <v>1.5</v>
      </c>
      <c r="K844" s="35">
        <v>960</v>
      </c>
      <c r="L844" s="35"/>
      <c r="M844" s="35"/>
      <c r="N844" s="35"/>
    </row>
    <row r="845" ht="57" spans="1:14">
      <c r="A845" s="37">
        <f>COUNTA($A$5:A844)</f>
        <v>522</v>
      </c>
      <c r="B845" s="37" t="s">
        <v>148</v>
      </c>
      <c r="C845" s="35" t="s">
        <v>1335</v>
      </c>
      <c r="D845" s="35" t="s">
        <v>1248</v>
      </c>
      <c r="E845" s="35" t="s">
        <v>1338</v>
      </c>
      <c r="F845" s="35" t="s">
        <v>45</v>
      </c>
      <c r="G845" s="35">
        <v>1</v>
      </c>
      <c r="H845" s="35" t="s">
        <v>1339</v>
      </c>
      <c r="I845" s="35" t="s">
        <v>1248</v>
      </c>
      <c r="J845" s="35">
        <v>2</v>
      </c>
      <c r="K845" s="35">
        <v>960</v>
      </c>
      <c r="L845" s="35">
        <v>960</v>
      </c>
      <c r="M845" s="35" t="s">
        <v>1340</v>
      </c>
      <c r="N845" s="35"/>
    </row>
    <row r="846" ht="57" spans="1:14">
      <c r="A846" s="37">
        <f>COUNTA($A$5:A845)</f>
        <v>523</v>
      </c>
      <c r="B846" s="37" t="s">
        <v>148</v>
      </c>
      <c r="C846" s="35" t="s">
        <v>1335</v>
      </c>
      <c r="D846" s="35" t="s">
        <v>1248</v>
      </c>
      <c r="E846" s="35" t="s">
        <v>1341</v>
      </c>
      <c r="F846" s="35" t="s">
        <v>45</v>
      </c>
      <c r="G846" s="35">
        <v>2</v>
      </c>
      <c r="H846" s="35" t="s">
        <v>905</v>
      </c>
      <c r="I846" s="35" t="s">
        <v>1248</v>
      </c>
      <c r="J846" s="35">
        <v>1</v>
      </c>
      <c r="K846" s="35">
        <v>400</v>
      </c>
      <c r="L846" s="35">
        <v>400</v>
      </c>
      <c r="M846" s="35" t="s">
        <v>1342</v>
      </c>
      <c r="N846" s="35"/>
    </row>
    <row r="847" ht="28.5" spans="1:14">
      <c r="A847" s="37">
        <f>COUNTA($A$5:A846)</f>
        <v>524</v>
      </c>
      <c r="B847" s="37" t="s">
        <v>148</v>
      </c>
      <c r="C847" s="35" t="s">
        <v>1335</v>
      </c>
      <c r="D847" s="35" t="s">
        <v>1248</v>
      </c>
      <c r="E847" s="35" t="s">
        <v>1343</v>
      </c>
      <c r="F847" s="35" t="s">
        <v>23</v>
      </c>
      <c r="G847" s="35">
        <v>7</v>
      </c>
      <c r="H847" s="35" t="s">
        <v>1339</v>
      </c>
      <c r="I847" s="35" t="s">
        <v>1248</v>
      </c>
      <c r="J847" s="35">
        <v>3.5</v>
      </c>
      <c r="K847" s="35">
        <v>1680</v>
      </c>
      <c r="L847" s="35">
        <v>1896</v>
      </c>
      <c r="M847" s="35" t="s">
        <v>1344</v>
      </c>
      <c r="N847" s="35" t="s">
        <v>1300</v>
      </c>
    </row>
    <row r="848" ht="14.25" spans="1:14">
      <c r="A848" s="37"/>
      <c r="B848" s="37"/>
      <c r="C848" s="35"/>
      <c r="D848" s="35"/>
      <c r="E848" s="35"/>
      <c r="F848" s="35"/>
      <c r="G848" s="35"/>
      <c r="H848" s="35" t="s">
        <v>143</v>
      </c>
      <c r="I848" s="35" t="s">
        <v>1248</v>
      </c>
      <c r="J848" s="35">
        <v>1.8</v>
      </c>
      <c r="K848" s="35">
        <v>216</v>
      </c>
      <c r="L848" s="35"/>
      <c r="M848" s="35"/>
      <c r="N848" s="35"/>
    </row>
    <row r="849" ht="14.25" spans="1:14">
      <c r="A849" s="37">
        <f>COUNTA($A$5:A848)</f>
        <v>525</v>
      </c>
      <c r="B849" s="37" t="s">
        <v>148</v>
      </c>
      <c r="C849" s="35" t="s">
        <v>1335</v>
      </c>
      <c r="D849" s="35" t="s">
        <v>1345</v>
      </c>
      <c r="E849" s="35" t="s">
        <v>1346</v>
      </c>
      <c r="F849" s="35" t="s">
        <v>329</v>
      </c>
      <c r="G849" s="35">
        <v>2</v>
      </c>
      <c r="H849" s="35" t="s">
        <v>38</v>
      </c>
      <c r="I849" s="35" t="s">
        <v>1345</v>
      </c>
      <c r="J849" s="35">
        <v>1.6</v>
      </c>
      <c r="K849" s="35">
        <v>640</v>
      </c>
      <c r="L849" s="35">
        <v>940</v>
      </c>
      <c r="M849" s="35" t="s">
        <v>1347</v>
      </c>
      <c r="N849" s="35"/>
    </row>
    <row r="850" ht="28.5" spans="1:14">
      <c r="A850" s="37"/>
      <c r="B850" s="37"/>
      <c r="C850" s="35"/>
      <c r="D850" s="35"/>
      <c r="E850" s="35"/>
      <c r="F850" s="35"/>
      <c r="G850" s="35"/>
      <c r="H850" s="35" t="s">
        <v>191</v>
      </c>
      <c r="I850" s="35" t="s">
        <v>1345</v>
      </c>
      <c r="J850" s="35">
        <v>0.5</v>
      </c>
      <c r="K850" s="35">
        <v>300</v>
      </c>
      <c r="L850" s="35"/>
      <c r="M850" s="35"/>
      <c r="N850" s="35"/>
    </row>
    <row r="851" ht="14.25" spans="1:14">
      <c r="A851" s="37">
        <f>COUNTA($A$5:A850)</f>
        <v>526</v>
      </c>
      <c r="B851" s="37" t="s">
        <v>148</v>
      </c>
      <c r="C851" s="35" t="s">
        <v>1335</v>
      </c>
      <c r="D851" s="35" t="s">
        <v>1345</v>
      </c>
      <c r="E851" s="35" t="s">
        <v>1348</v>
      </c>
      <c r="F851" s="35" t="s">
        <v>60</v>
      </c>
      <c r="G851" s="35">
        <v>2</v>
      </c>
      <c r="H851" s="35" t="s">
        <v>25</v>
      </c>
      <c r="I851" s="35" t="s">
        <v>1345</v>
      </c>
      <c r="J851" s="35">
        <v>110</v>
      </c>
      <c r="K851" s="35">
        <v>1320</v>
      </c>
      <c r="L851" s="35">
        <v>2760</v>
      </c>
      <c r="M851" s="35" t="s">
        <v>1349</v>
      </c>
      <c r="N851" s="35"/>
    </row>
    <row r="852" ht="14.25" spans="1:14">
      <c r="A852" s="37"/>
      <c r="B852" s="37"/>
      <c r="C852" s="35"/>
      <c r="D852" s="35"/>
      <c r="E852" s="35"/>
      <c r="F852" s="35"/>
      <c r="G852" s="35"/>
      <c r="H852" s="35" t="s">
        <v>38</v>
      </c>
      <c r="I852" s="35" t="s">
        <v>1345</v>
      </c>
      <c r="J852" s="35">
        <v>3</v>
      </c>
      <c r="K852" s="35">
        <v>960</v>
      </c>
      <c r="L852" s="35"/>
      <c r="M852" s="35"/>
      <c r="N852" s="35"/>
    </row>
    <row r="853" ht="28.5" spans="1:14">
      <c r="A853" s="37"/>
      <c r="B853" s="37"/>
      <c r="C853" s="35"/>
      <c r="D853" s="35"/>
      <c r="E853" s="35"/>
      <c r="F853" s="35"/>
      <c r="G853" s="35"/>
      <c r="H853" s="35" t="s">
        <v>191</v>
      </c>
      <c r="I853" s="35" t="s">
        <v>1345</v>
      </c>
      <c r="J853" s="35">
        <v>1</v>
      </c>
      <c r="K853" s="35">
        <v>480</v>
      </c>
      <c r="L853" s="35"/>
      <c r="M853" s="35"/>
      <c r="N853" s="35"/>
    </row>
    <row r="854" ht="14.25" spans="1:14">
      <c r="A854" s="37">
        <f>COUNTA($A$5:A853)</f>
        <v>527</v>
      </c>
      <c r="B854" s="37" t="s">
        <v>148</v>
      </c>
      <c r="C854" s="35" t="s">
        <v>1335</v>
      </c>
      <c r="D854" s="35" t="s">
        <v>1345</v>
      </c>
      <c r="E854" s="35" t="s">
        <v>1350</v>
      </c>
      <c r="F854" s="35" t="s">
        <v>545</v>
      </c>
      <c r="G854" s="35">
        <v>2</v>
      </c>
      <c r="H854" s="35" t="s">
        <v>38</v>
      </c>
      <c r="I854" s="35" t="s">
        <v>1345</v>
      </c>
      <c r="J854" s="35">
        <v>1.2</v>
      </c>
      <c r="K854" s="35">
        <v>288</v>
      </c>
      <c r="L854" s="35">
        <v>918</v>
      </c>
      <c r="M854" s="35" t="s">
        <v>1351</v>
      </c>
      <c r="N854" s="35"/>
    </row>
    <row r="855" ht="28.5" spans="1:14">
      <c r="A855" s="37"/>
      <c r="B855" s="37"/>
      <c r="C855" s="35"/>
      <c r="D855" s="35"/>
      <c r="E855" s="35"/>
      <c r="F855" s="35"/>
      <c r="G855" s="35"/>
      <c r="H855" s="35" t="s">
        <v>191</v>
      </c>
      <c r="I855" s="35" t="s">
        <v>1345</v>
      </c>
      <c r="J855" s="35">
        <v>1</v>
      </c>
      <c r="K855" s="35">
        <v>360</v>
      </c>
      <c r="L855" s="35"/>
      <c r="M855" s="35"/>
      <c r="N855" s="35"/>
    </row>
    <row r="856" ht="14.25" spans="1:14">
      <c r="A856" s="37"/>
      <c r="B856" s="37"/>
      <c r="C856" s="35"/>
      <c r="D856" s="35"/>
      <c r="E856" s="35"/>
      <c r="F856" s="35"/>
      <c r="G856" s="35"/>
      <c r="H856" s="35" t="s">
        <v>25</v>
      </c>
      <c r="I856" s="35" t="s">
        <v>1345</v>
      </c>
      <c r="J856" s="35">
        <v>30</v>
      </c>
      <c r="K856" s="35">
        <v>270</v>
      </c>
      <c r="L856" s="35"/>
      <c r="M856" s="35"/>
      <c r="N856" s="35"/>
    </row>
    <row r="857" ht="28.5" spans="1:14">
      <c r="A857" s="37">
        <f>COUNTA($A$5:A856)</f>
        <v>528</v>
      </c>
      <c r="B857" s="37" t="s">
        <v>148</v>
      </c>
      <c r="C857" s="35" t="s">
        <v>1335</v>
      </c>
      <c r="D857" s="35" t="s">
        <v>1345</v>
      </c>
      <c r="E857" s="35" t="s">
        <v>1352</v>
      </c>
      <c r="F857" s="35" t="s">
        <v>23</v>
      </c>
      <c r="G857" s="35">
        <v>3</v>
      </c>
      <c r="H857" s="35" t="s">
        <v>191</v>
      </c>
      <c r="I857" s="35" t="s">
        <v>1345</v>
      </c>
      <c r="J857" s="35">
        <v>1</v>
      </c>
      <c r="K857" s="35">
        <v>480</v>
      </c>
      <c r="L857" s="35">
        <v>1184</v>
      </c>
      <c r="M857" s="35" t="s">
        <v>1353</v>
      </c>
      <c r="N857" s="35" t="s">
        <v>1354</v>
      </c>
    </row>
    <row r="858" ht="14.25" spans="1:14">
      <c r="A858" s="37"/>
      <c r="B858" s="37"/>
      <c r="C858" s="35"/>
      <c r="D858" s="35"/>
      <c r="E858" s="35"/>
      <c r="F858" s="35"/>
      <c r="G858" s="35"/>
      <c r="H858" s="35" t="s">
        <v>38</v>
      </c>
      <c r="I858" s="35" t="s">
        <v>1345</v>
      </c>
      <c r="J858" s="35">
        <v>2.2</v>
      </c>
      <c r="K858" s="35">
        <v>704</v>
      </c>
      <c r="L858" s="35"/>
      <c r="M858" s="35"/>
      <c r="N858" s="35"/>
    </row>
    <row r="859" ht="28.5" spans="1:14">
      <c r="A859" s="37">
        <f>COUNTA($A$5:A858)</f>
        <v>529</v>
      </c>
      <c r="B859" s="37" t="s">
        <v>148</v>
      </c>
      <c r="C859" s="35" t="s">
        <v>1335</v>
      </c>
      <c r="D859" s="35" t="s">
        <v>1345</v>
      </c>
      <c r="E859" s="35" t="s">
        <v>1355</v>
      </c>
      <c r="F859" s="35" t="s">
        <v>60</v>
      </c>
      <c r="G859" s="35">
        <v>3</v>
      </c>
      <c r="H859" s="35" t="s">
        <v>191</v>
      </c>
      <c r="I859" s="35" t="s">
        <v>1345</v>
      </c>
      <c r="J859" s="35">
        <v>1</v>
      </c>
      <c r="K859" s="35">
        <v>480</v>
      </c>
      <c r="L859" s="35">
        <v>960</v>
      </c>
      <c r="M859" s="35" t="s">
        <v>1356</v>
      </c>
      <c r="N859" s="35"/>
    </row>
    <row r="860" ht="28.5" spans="1:14">
      <c r="A860" s="37"/>
      <c r="B860" s="37"/>
      <c r="C860" s="35"/>
      <c r="D860" s="35"/>
      <c r="E860" s="35"/>
      <c r="F860" s="35"/>
      <c r="G860" s="35"/>
      <c r="H860" s="35" t="s">
        <v>312</v>
      </c>
      <c r="I860" s="35" t="s">
        <v>1345</v>
      </c>
      <c r="J860" s="35">
        <v>1</v>
      </c>
      <c r="K860" s="35">
        <v>480</v>
      </c>
      <c r="L860" s="35"/>
      <c r="M860" s="35"/>
      <c r="N860" s="35"/>
    </row>
    <row r="861" ht="28.5" spans="1:14">
      <c r="A861" s="37">
        <f>COUNTA($A$5:A860)</f>
        <v>530</v>
      </c>
      <c r="B861" s="37" t="s">
        <v>148</v>
      </c>
      <c r="C861" s="35" t="s">
        <v>1335</v>
      </c>
      <c r="D861" s="35" t="s">
        <v>1345</v>
      </c>
      <c r="E861" s="35" t="s">
        <v>1357</v>
      </c>
      <c r="F861" s="35" t="s">
        <v>545</v>
      </c>
      <c r="G861" s="35">
        <v>4</v>
      </c>
      <c r="H861" s="35" t="s">
        <v>191</v>
      </c>
      <c r="I861" s="35" t="s">
        <v>1345</v>
      </c>
      <c r="J861" s="35">
        <v>1</v>
      </c>
      <c r="K861" s="35">
        <v>360</v>
      </c>
      <c r="L861" s="35">
        <v>1275</v>
      </c>
      <c r="M861" s="35" t="s">
        <v>1358</v>
      </c>
      <c r="N861" s="35"/>
    </row>
    <row r="862" ht="14.25" spans="1:14">
      <c r="A862" s="37"/>
      <c r="B862" s="37"/>
      <c r="C862" s="35"/>
      <c r="D862" s="35"/>
      <c r="E862" s="35"/>
      <c r="F862" s="35"/>
      <c r="G862" s="35"/>
      <c r="H862" s="35" t="s">
        <v>38</v>
      </c>
      <c r="I862" s="35" t="s">
        <v>1345</v>
      </c>
      <c r="J862" s="35">
        <v>2.5</v>
      </c>
      <c r="K862" s="35">
        <v>600</v>
      </c>
      <c r="L862" s="35"/>
      <c r="M862" s="35"/>
      <c r="N862" s="35"/>
    </row>
    <row r="863" ht="14.25" spans="1:14">
      <c r="A863" s="37"/>
      <c r="B863" s="37"/>
      <c r="C863" s="35"/>
      <c r="D863" s="35"/>
      <c r="E863" s="35"/>
      <c r="F863" s="35"/>
      <c r="G863" s="35"/>
      <c r="H863" s="35" t="s">
        <v>25</v>
      </c>
      <c r="I863" s="35" t="s">
        <v>1345</v>
      </c>
      <c r="J863" s="35">
        <v>35</v>
      </c>
      <c r="K863" s="35">
        <v>315</v>
      </c>
      <c r="L863" s="35"/>
      <c r="M863" s="35"/>
      <c r="N863" s="35"/>
    </row>
    <row r="864" ht="57" spans="1:14">
      <c r="A864" s="37">
        <f>COUNTA($A$5:A863)</f>
        <v>531</v>
      </c>
      <c r="B864" s="37" t="s">
        <v>148</v>
      </c>
      <c r="C864" s="35" t="s">
        <v>1335</v>
      </c>
      <c r="D864" s="35" t="s">
        <v>1345</v>
      </c>
      <c r="E864" s="35" t="s">
        <v>1359</v>
      </c>
      <c r="F864" s="35" t="s">
        <v>45</v>
      </c>
      <c r="G864" s="35">
        <v>4</v>
      </c>
      <c r="H864" s="35" t="s">
        <v>191</v>
      </c>
      <c r="I864" s="35" t="s">
        <v>1345</v>
      </c>
      <c r="J864" s="35">
        <v>2.2</v>
      </c>
      <c r="K864" s="35">
        <v>1056</v>
      </c>
      <c r="L864" s="35">
        <v>1056</v>
      </c>
      <c r="M864" s="35" t="s">
        <v>1360</v>
      </c>
      <c r="N864" s="35"/>
    </row>
    <row r="865" ht="14.25" spans="1:14">
      <c r="A865" s="37">
        <f>COUNTA($A$5:A864)</f>
        <v>532</v>
      </c>
      <c r="B865" s="37" t="s">
        <v>148</v>
      </c>
      <c r="C865" s="35" t="s">
        <v>1335</v>
      </c>
      <c r="D865" s="35" t="s">
        <v>1345</v>
      </c>
      <c r="E865" s="35" t="s">
        <v>1361</v>
      </c>
      <c r="F865" s="35" t="s">
        <v>523</v>
      </c>
      <c r="G865" s="35">
        <v>6</v>
      </c>
      <c r="H865" s="35" t="s">
        <v>38</v>
      </c>
      <c r="I865" s="35" t="s">
        <v>1345</v>
      </c>
      <c r="J865" s="35">
        <v>3</v>
      </c>
      <c r="K865" s="35">
        <v>720</v>
      </c>
      <c r="L865" s="35">
        <v>1080</v>
      </c>
      <c r="M865" s="35" t="s">
        <v>1362</v>
      </c>
      <c r="N865" s="35"/>
    </row>
    <row r="866" ht="28.5" spans="1:14">
      <c r="A866" s="37"/>
      <c r="B866" s="37"/>
      <c r="C866" s="35"/>
      <c r="D866" s="35"/>
      <c r="E866" s="35"/>
      <c r="F866" s="35"/>
      <c r="G866" s="35"/>
      <c r="H866" s="35" t="s">
        <v>191</v>
      </c>
      <c r="I866" s="35" t="s">
        <v>1345</v>
      </c>
      <c r="J866" s="35">
        <v>1</v>
      </c>
      <c r="K866" s="35">
        <v>360</v>
      </c>
      <c r="L866" s="35"/>
      <c r="M866" s="35"/>
      <c r="N866" s="35"/>
    </row>
    <row r="867" ht="57" spans="1:14">
      <c r="A867" s="37">
        <f>COUNTA($A$5:A866)</f>
        <v>533</v>
      </c>
      <c r="B867" s="37" t="s">
        <v>148</v>
      </c>
      <c r="C867" s="35" t="s">
        <v>1335</v>
      </c>
      <c r="D867" s="35" t="s">
        <v>1345</v>
      </c>
      <c r="E867" s="35" t="s">
        <v>1363</v>
      </c>
      <c r="F867" s="35" t="s">
        <v>60</v>
      </c>
      <c r="G867" s="35">
        <v>1</v>
      </c>
      <c r="H867" s="35" t="s">
        <v>31</v>
      </c>
      <c r="I867" s="35" t="s">
        <v>1345</v>
      </c>
      <c r="J867" s="35">
        <v>1.1</v>
      </c>
      <c r="K867" s="35">
        <v>704</v>
      </c>
      <c r="L867" s="35">
        <v>704</v>
      </c>
      <c r="M867" s="35" t="s">
        <v>1364</v>
      </c>
      <c r="N867" s="35"/>
    </row>
    <row r="868" ht="28.5" spans="1:14">
      <c r="A868" s="37">
        <f>COUNTA($A$5:A867)</f>
        <v>534</v>
      </c>
      <c r="B868" s="37" t="s">
        <v>148</v>
      </c>
      <c r="C868" s="35" t="s">
        <v>1335</v>
      </c>
      <c r="D868" s="35" t="s">
        <v>1345</v>
      </c>
      <c r="E868" s="35" t="s">
        <v>1365</v>
      </c>
      <c r="F868" s="35" t="s">
        <v>45</v>
      </c>
      <c r="G868" s="35">
        <v>2</v>
      </c>
      <c r="H868" s="35" t="s">
        <v>191</v>
      </c>
      <c r="I868" s="35" t="s">
        <v>1345</v>
      </c>
      <c r="J868" s="35">
        <v>2.5</v>
      </c>
      <c r="K868" s="35">
        <v>1200</v>
      </c>
      <c r="L868" s="35">
        <v>1872</v>
      </c>
      <c r="M868" s="35" t="s">
        <v>1366</v>
      </c>
      <c r="N868" s="35"/>
    </row>
    <row r="869" ht="14.25" spans="1:14">
      <c r="A869" s="37"/>
      <c r="B869" s="37"/>
      <c r="C869" s="35"/>
      <c r="D869" s="35"/>
      <c r="E869" s="35"/>
      <c r="F869" s="35"/>
      <c r="G869" s="35"/>
      <c r="H869" s="35" t="s">
        <v>38</v>
      </c>
      <c r="I869" s="35" t="s">
        <v>1345</v>
      </c>
      <c r="J869" s="35">
        <v>2.1</v>
      </c>
      <c r="K869" s="35">
        <v>672</v>
      </c>
      <c r="L869" s="35"/>
      <c r="M869" s="35"/>
      <c r="N869" s="35"/>
    </row>
    <row r="870" ht="57" spans="1:14">
      <c r="A870" s="37">
        <f>COUNTA($A$5:A869)</f>
        <v>535</v>
      </c>
      <c r="B870" s="37" t="s">
        <v>148</v>
      </c>
      <c r="C870" s="35" t="s">
        <v>1335</v>
      </c>
      <c r="D870" s="35" t="s">
        <v>1367</v>
      </c>
      <c r="E870" s="35" t="s">
        <v>1368</v>
      </c>
      <c r="F870" s="35" t="s">
        <v>45</v>
      </c>
      <c r="G870" s="35">
        <v>4</v>
      </c>
      <c r="H870" s="35" t="s">
        <v>38</v>
      </c>
      <c r="I870" s="35" t="s">
        <v>1367</v>
      </c>
      <c r="J870" s="35">
        <v>1.2</v>
      </c>
      <c r="K870" s="35">
        <v>384</v>
      </c>
      <c r="L870" s="35">
        <v>384</v>
      </c>
      <c r="M870" s="35" t="s">
        <v>1369</v>
      </c>
      <c r="N870" s="35"/>
    </row>
    <row r="871" ht="57" spans="1:14">
      <c r="A871" s="37">
        <f>COUNTA($A$5:A870)</f>
        <v>536</v>
      </c>
      <c r="B871" s="37" t="s">
        <v>148</v>
      </c>
      <c r="C871" s="35" t="s">
        <v>1335</v>
      </c>
      <c r="D871" s="35" t="s">
        <v>1367</v>
      </c>
      <c r="E871" s="35" t="s">
        <v>1370</v>
      </c>
      <c r="F871" s="35" t="s">
        <v>45</v>
      </c>
      <c r="G871" s="35">
        <v>2</v>
      </c>
      <c r="H871" s="35" t="s">
        <v>38</v>
      </c>
      <c r="I871" s="35" t="s">
        <v>1367</v>
      </c>
      <c r="J871" s="35">
        <v>1.5</v>
      </c>
      <c r="K871" s="35">
        <v>480</v>
      </c>
      <c r="L871" s="35">
        <v>480</v>
      </c>
      <c r="M871" s="35" t="s">
        <v>1371</v>
      </c>
      <c r="N871" s="35"/>
    </row>
    <row r="872" ht="57" spans="1:14">
      <c r="A872" s="37">
        <f>COUNTA($A$5:A871)</f>
        <v>537</v>
      </c>
      <c r="B872" s="37" t="s">
        <v>148</v>
      </c>
      <c r="C872" s="35" t="s">
        <v>1335</v>
      </c>
      <c r="D872" s="35" t="s">
        <v>1372</v>
      </c>
      <c r="E872" s="35" t="s">
        <v>1373</v>
      </c>
      <c r="F872" s="35" t="s">
        <v>329</v>
      </c>
      <c r="G872" s="35">
        <v>3</v>
      </c>
      <c r="H872" s="35" t="s">
        <v>38</v>
      </c>
      <c r="I872" s="35" t="s">
        <v>1372</v>
      </c>
      <c r="J872" s="35">
        <v>1</v>
      </c>
      <c r="K872" s="35">
        <v>400</v>
      </c>
      <c r="L872" s="35">
        <v>400</v>
      </c>
      <c r="M872" s="35" t="s">
        <v>1374</v>
      </c>
      <c r="N872" s="35"/>
    </row>
    <row r="873" ht="14.25" spans="1:14">
      <c r="A873" s="37">
        <f>COUNTA($A$5:A872)</f>
        <v>538</v>
      </c>
      <c r="B873" s="37" t="s">
        <v>148</v>
      </c>
      <c r="C873" s="35" t="s">
        <v>1335</v>
      </c>
      <c r="D873" s="35" t="s">
        <v>1372</v>
      </c>
      <c r="E873" s="35" t="s">
        <v>1375</v>
      </c>
      <c r="F873" s="35" t="s">
        <v>40</v>
      </c>
      <c r="G873" s="35">
        <v>3</v>
      </c>
      <c r="H873" s="35" t="s">
        <v>38</v>
      </c>
      <c r="I873" s="35" t="s">
        <v>1372</v>
      </c>
      <c r="J873" s="35">
        <v>2</v>
      </c>
      <c r="K873" s="35">
        <v>640</v>
      </c>
      <c r="L873" s="35">
        <v>1280</v>
      </c>
      <c r="M873" s="35" t="s">
        <v>1376</v>
      </c>
      <c r="N873" s="35"/>
    </row>
    <row r="874" ht="42.75" spans="1:14">
      <c r="A874" s="37"/>
      <c r="B874" s="37"/>
      <c r="C874" s="35"/>
      <c r="D874" s="35"/>
      <c r="E874" s="35"/>
      <c r="F874" s="35"/>
      <c r="G874" s="35"/>
      <c r="H874" s="35" t="s">
        <v>31</v>
      </c>
      <c r="I874" s="35" t="s">
        <v>1372</v>
      </c>
      <c r="J874" s="35">
        <v>1</v>
      </c>
      <c r="K874" s="35">
        <v>640</v>
      </c>
      <c r="L874" s="35"/>
      <c r="M874" s="35"/>
      <c r="N874" s="35"/>
    </row>
    <row r="875" ht="28.5" spans="1:14">
      <c r="A875" s="37">
        <f>COUNTA($A$5:A874)</f>
        <v>539</v>
      </c>
      <c r="B875" s="37" t="s">
        <v>148</v>
      </c>
      <c r="C875" s="35" t="s">
        <v>1335</v>
      </c>
      <c r="D875" s="35" t="s">
        <v>1372</v>
      </c>
      <c r="E875" s="35" t="s">
        <v>1377</v>
      </c>
      <c r="F875" s="35" t="s">
        <v>45</v>
      </c>
      <c r="G875" s="35">
        <v>1</v>
      </c>
      <c r="H875" s="35" t="s">
        <v>25</v>
      </c>
      <c r="I875" s="35" t="s">
        <v>1372</v>
      </c>
      <c r="J875" s="35">
        <v>40</v>
      </c>
      <c r="K875" s="35">
        <v>480</v>
      </c>
      <c r="L875" s="35">
        <v>480</v>
      </c>
      <c r="M875" s="35"/>
      <c r="N875" s="35"/>
    </row>
    <row r="876" ht="57" spans="1:14">
      <c r="A876" s="37">
        <f>COUNTA($A$5:A875)</f>
        <v>540</v>
      </c>
      <c r="B876" s="37" t="s">
        <v>148</v>
      </c>
      <c r="C876" s="35" t="s">
        <v>1335</v>
      </c>
      <c r="D876" s="35" t="s">
        <v>1372</v>
      </c>
      <c r="E876" s="35" t="s">
        <v>1378</v>
      </c>
      <c r="F876" s="35" t="s">
        <v>45</v>
      </c>
      <c r="G876" s="35">
        <v>2</v>
      </c>
      <c r="H876" s="35" t="s">
        <v>38</v>
      </c>
      <c r="I876" s="35" t="s">
        <v>1372</v>
      </c>
      <c r="J876" s="35">
        <v>2.8</v>
      </c>
      <c r="K876" s="35">
        <v>896</v>
      </c>
      <c r="L876" s="35">
        <v>896</v>
      </c>
      <c r="M876" s="35" t="s">
        <v>1379</v>
      </c>
      <c r="N876" s="35"/>
    </row>
    <row r="877" ht="57" spans="1:14">
      <c r="A877" s="37">
        <f>COUNTA($A$5:A876)</f>
        <v>541</v>
      </c>
      <c r="B877" s="37" t="s">
        <v>148</v>
      </c>
      <c r="C877" s="10" t="s">
        <v>1335</v>
      </c>
      <c r="D877" s="10" t="s">
        <v>1372</v>
      </c>
      <c r="E877" s="10" t="s">
        <v>1380</v>
      </c>
      <c r="F877" s="10" t="s">
        <v>545</v>
      </c>
      <c r="G877" s="10">
        <v>4</v>
      </c>
      <c r="H877" s="10" t="s">
        <v>38</v>
      </c>
      <c r="I877" s="10" t="s">
        <v>1372</v>
      </c>
      <c r="J877" s="10">
        <v>0.8</v>
      </c>
      <c r="K877" s="10">
        <v>192</v>
      </c>
      <c r="L877" s="10">
        <v>192</v>
      </c>
      <c r="M877" s="10" t="s">
        <v>1381</v>
      </c>
      <c r="N877" s="10"/>
    </row>
    <row r="878" ht="57" spans="1:14">
      <c r="A878" s="37">
        <f>COUNTA($A$5:A877)</f>
        <v>542</v>
      </c>
      <c r="B878" s="37" t="s">
        <v>148</v>
      </c>
      <c r="C878" s="10" t="s">
        <v>1335</v>
      </c>
      <c r="D878" s="10" t="s">
        <v>1382</v>
      </c>
      <c r="E878" s="10" t="s">
        <v>1383</v>
      </c>
      <c r="F878" s="10" t="s">
        <v>40</v>
      </c>
      <c r="G878" s="10">
        <v>7</v>
      </c>
      <c r="H878" s="10" t="s">
        <v>191</v>
      </c>
      <c r="I878" s="10" t="s">
        <v>1382</v>
      </c>
      <c r="J878" s="10">
        <v>0.9</v>
      </c>
      <c r="K878" s="10">
        <v>432</v>
      </c>
      <c r="L878" s="10">
        <v>432</v>
      </c>
      <c r="M878" s="10" t="s">
        <v>1384</v>
      </c>
      <c r="N878" s="10"/>
    </row>
    <row r="879" ht="71.25" spans="1:14">
      <c r="A879" s="37">
        <f>COUNTA($A$5:A878)</f>
        <v>543</v>
      </c>
      <c r="B879" s="37" t="s">
        <v>148</v>
      </c>
      <c r="C879" s="10" t="s">
        <v>1335</v>
      </c>
      <c r="D879" s="10" t="s">
        <v>1385</v>
      </c>
      <c r="E879" s="10" t="s">
        <v>1386</v>
      </c>
      <c r="F879" s="10" t="s">
        <v>45</v>
      </c>
      <c r="G879" s="10">
        <v>2</v>
      </c>
      <c r="H879" s="10" t="s">
        <v>38</v>
      </c>
      <c r="I879" s="10" t="s">
        <v>1385</v>
      </c>
      <c r="J879" s="10">
        <v>1.46</v>
      </c>
      <c r="K879" s="10">
        <v>467.2</v>
      </c>
      <c r="L879" s="10">
        <v>467.2</v>
      </c>
      <c r="M879" s="10" t="s">
        <v>1387</v>
      </c>
      <c r="N879" s="10"/>
    </row>
    <row r="880" ht="14.25" spans="1:14">
      <c r="A880" s="37">
        <f>COUNTA($A$5:A879)</f>
        <v>544</v>
      </c>
      <c r="B880" s="37" t="s">
        <v>148</v>
      </c>
      <c r="C880" s="35" t="s">
        <v>1335</v>
      </c>
      <c r="D880" s="35" t="s">
        <v>1385</v>
      </c>
      <c r="E880" s="35" t="s">
        <v>1388</v>
      </c>
      <c r="F880" s="35" t="s">
        <v>523</v>
      </c>
      <c r="G880" s="35">
        <v>3</v>
      </c>
      <c r="H880" s="35" t="s">
        <v>25</v>
      </c>
      <c r="I880" s="35" t="s">
        <v>1385</v>
      </c>
      <c r="J880" s="35">
        <v>38</v>
      </c>
      <c r="K880" s="35">
        <v>342</v>
      </c>
      <c r="L880" s="35">
        <v>906</v>
      </c>
      <c r="M880" s="35" t="s">
        <v>1389</v>
      </c>
      <c r="N880" s="35"/>
    </row>
    <row r="881" ht="14.25" spans="1:14">
      <c r="A881" s="37"/>
      <c r="B881" s="37"/>
      <c r="C881" s="35"/>
      <c r="D881" s="35"/>
      <c r="E881" s="35"/>
      <c r="F881" s="35"/>
      <c r="G881" s="35"/>
      <c r="H881" s="35" t="s">
        <v>38</v>
      </c>
      <c r="I881" s="35" t="s">
        <v>1385</v>
      </c>
      <c r="J881" s="35">
        <v>1.1</v>
      </c>
      <c r="K881" s="35">
        <v>264</v>
      </c>
      <c r="L881" s="35"/>
      <c r="M881" s="35"/>
      <c r="N881" s="35"/>
    </row>
    <row r="882" ht="42.75" spans="1:14">
      <c r="A882" s="37"/>
      <c r="B882" s="37"/>
      <c r="C882" s="35"/>
      <c r="D882" s="35"/>
      <c r="E882" s="35"/>
      <c r="F882" s="35"/>
      <c r="G882" s="35"/>
      <c r="H882" s="35" t="s">
        <v>1390</v>
      </c>
      <c r="I882" s="35" t="s">
        <v>1385</v>
      </c>
      <c r="J882" s="35">
        <v>1</v>
      </c>
      <c r="K882" s="35">
        <v>300</v>
      </c>
      <c r="L882" s="35"/>
      <c r="M882" s="35"/>
      <c r="N882" s="35"/>
    </row>
    <row r="883" ht="85.5" spans="1:14">
      <c r="A883" s="37">
        <f>COUNTA($A$5:A882)</f>
        <v>545</v>
      </c>
      <c r="B883" s="37" t="s">
        <v>148</v>
      </c>
      <c r="C883" s="35" t="s">
        <v>1335</v>
      </c>
      <c r="D883" s="35" t="s">
        <v>1385</v>
      </c>
      <c r="E883" s="35" t="s">
        <v>1391</v>
      </c>
      <c r="F883" s="35" t="s">
        <v>60</v>
      </c>
      <c r="G883" s="35">
        <v>1</v>
      </c>
      <c r="H883" s="35" t="s">
        <v>191</v>
      </c>
      <c r="I883" s="35" t="s">
        <v>1385</v>
      </c>
      <c r="J883" s="35">
        <v>4.2</v>
      </c>
      <c r="K883" s="35">
        <v>1976</v>
      </c>
      <c r="L883" s="35">
        <v>1976</v>
      </c>
      <c r="M883" s="35" t="s">
        <v>1392</v>
      </c>
      <c r="N883" s="35" t="s">
        <v>1300</v>
      </c>
    </row>
    <row r="884" ht="71.25" spans="1:14">
      <c r="A884" s="37">
        <f>COUNTA($A$5:A883)</f>
        <v>546</v>
      </c>
      <c r="B884" s="37" t="s">
        <v>148</v>
      </c>
      <c r="C884" s="35" t="s">
        <v>1335</v>
      </c>
      <c r="D884" s="35" t="s">
        <v>1393</v>
      </c>
      <c r="E884" s="35" t="s">
        <v>1394</v>
      </c>
      <c r="F884" s="35" t="s">
        <v>45</v>
      </c>
      <c r="G884" s="35">
        <v>2</v>
      </c>
      <c r="H884" s="35" t="s">
        <v>38</v>
      </c>
      <c r="I884" s="35" t="s">
        <v>1393</v>
      </c>
      <c r="J884" s="35">
        <v>1.5</v>
      </c>
      <c r="K884" s="35">
        <v>480</v>
      </c>
      <c r="L884" s="35">
        <v>480</v>
      </c>
      <c r="M884" s="35" t="s">
        <v>1395</v>
      </c>
      <c r="N884" s="35"/>
    </row>
    <row r="885" ht="57" spans="1:14">
      <c r="A885" s="37">
        <f>COUNTA($A$5:A884)</f>
        <v>547</v>
      </c>
      <c r="B885" s="37" t="s">
        <v>148</v>
      </c>
      <c r="C885" s="35" t="s">
        <v>1335</v>
      </c>
      <c r="D885" s="35" t="s">
        <v>1396</v>
      </c>
      <c r="E885" s="35" t="s">
        <v>1397</v>
      </c>
      <c r="F885" s="35" t="s">
        <v>40</v>
      </c>
      <c r="G885" s="35">
        <v>3</v>
      </c>
      <c r="H885" s="35" t="s">
        <v>191</v>
      </c>
      <c r="I885" s="35" t="s">
        <v>1396</v>
      </c>
      <c r="J885" s="35">
        <v>1.5</v>
      </c>
      <c r="K885" s="35">
        <v>720</v>
      </c>
      <c r="L885" s="35">
        <v>720</v>
      </c>
      <c r="M885" s="35" t="s">
        <v>1398</v>
      </c>
      <c r="N885" s="35"/>
    </row>
    <row r="886" ht="14.25" spans="1:14">
      <c r="A886" s="37">
        <f>COUNTA($A$5:A885)</f>
        <v>548</v>
      </c>
      <c r="B886" s="37" t="s">
        <v>148</v>
      </c>
      <c r="C886" s="35" t="s">
        <v>1399</v>
      </c>
      <c r="D886" s="35" t="s">
        <v>1400</v>
      </c>
      <c r="E886" s="35" t="s">
        <v>1401</v>
      </c>
      <c r="F886" s="35" t="s">
        <v>40</v>
      </c>
      <c r="G886" s="35">
        <v>5</v>
      </c>
      <c r="H886" s="35" t="s">
        <v>143</v>
      </c>
      <c r="I886" s="35" t="s">
        <v>1400</v>
      </c>
      <c r="J886" s="35">
        <v>2</v>
      </c>
      <c r="K886" s="35">
        <v>640</v>
      </c>
      <c r="L886" s="35">
        <v>3200</v>
      </c>
      <c r="M886" s="35"/>
      <c r="N886" s="35"/>
    </row>
    <row r="887" ht="14.25" spans="1:14">
      <c r="A887" s="37"/>
      <c r="B887" s="37"/>
      <c r="C887" s="35"/>
      <c r="D887" s="35"/>
      <c r="E887" s="35"/>
      <c r="F887" s="35"/>
      <c r="G887" s="35"/>
      <c r="H887" s="35" t="s">
        <v>95</v>
      </c>
      <c r="I887" s="35"/>
      <c r="J887" s="35">
        <v>3</v>
      </c>
      <c r="K887" s="35">
        <v>1920</v>
      </c>
      <c r="L887" s="35"/>
      <c r="M887" s="35"/>
      <c r="N887" s="35"/>
    </row>
    <row r="888" ht="14.25" spans="1:14">
      <c r="A888" s="37"/>
      <c r="B888" s="37"/>
      <c r="C888" s="35"/>
      <c r="D888" s="35"/>
      <c r="E888" s="35"/>
      <c r="F888" s="35"/>
      <c r="G888" s="35"/>
      <c r="H888" s="35" t="s">
        <v>38</v>
      </c>
      <c r="I888" s="35"/>
      <c r="J888" s="35">
        <v>2</v>
      </c>
      <c r="K888" s="35">
        <v>640</v>
      </c>
      <c r="L888" s="35"/>
      <c r="M888" s="35"/>
      <c r="N888" s="35"/>
    </row>
    <row r="889" ht="28.5" spans="1:14">
      <c r="A889" s="37">
        <f>COUNTA($A$5:A888)</f>
        <v>549</v>
      </c>
      <c r="B889" s="37" t="s">
        <v>148</v>
      </c>
      <c r="C889" s="35" t="s">
        <v>1399</v>
      </c>
      <c r="D889" s="35" t="s">
        <v>1400</v>
      </c>
      <c r="E889" s="35" t="s">
        <v>1402</v>
      </c>
      <c r="F889" s="35" t="s">
        <v>40</v>
      </c>
      <c r="G889" s="35">
        <v>4</v>
      </c>
      <c r="H889" s="35" t="s">
        <v>143</v>
      </c>
      <c r="I889" s="35" t="s">
        <v>1400</v>
      </c>
      <c r="J889" s="35">
        <v>3</v>
      </c>
      <c r="K889" s="35">
        <v>1280</v>
      </c>
      <c r="L889" s="35">
        <v>1280</v>
      </c>
      <c r="M889" s="35"/>
      <c r="N889" s="35"/>
    </row>
    <row r="890" ht="28.5" spans="1:14">
      <c r="A890" s="37">
        <f>COUNTA($A$5:A889)</f>
        <v>550</v>
      </c>
      <c r="B890" s="37" t="s">
        <v>148</v>
      </c>
      <c r="C890" s="35" t="s">
        <v>1399</v>
      </c>
      <c r="D890" s="35" t="s">
        <v>1403</v>
      </c>
      <c r="E890" s="35" t="s">
        <v>1404</v>
      </c>
      <c r="F890" s="35" t="s">
        <v>545</v>
      </c>
      <c r="G890" s="35">
        <v>2</v>
      </c>
      <c r="H890" s="35" t="s">
        <v>143</v>
      </c>
      <c r="I890" s="35" t="s">
        <v>1403</v>
      </c>
      <c r="J890" s="35">
        <v>4</v>
      </c>
      <c r="K890" s="35">
        <v>960</v>
      </c>
      <c r="L890" s="35">
        <v>960</v>
      </c>
      <c r="M890" s="35"/>
      <c r="N890" s="35"/>
    </row>
    <row r="891" ht="14.25" spans="1:14">
      <c r="A891" s="37">
        <f>COUNTA($A$5:A890)</f>
        <v>551</v>
      </c>
      <c r="B891" s="37" t="s">
        <v>148</v>
      </c>
      <c r="C891" s="35" t="s">
        <v>1399</v>
      </c>
      <c r="D891" s="35" t="s">
        <v>1400</v>
      </c>
      <c r="E891" s="35" t="s">
        <v>1405</v>
      </c>
      <c r="F891" s="35" t="s">
        <v>523</v>
      </c>
      <c r="G891" s="35">
        <v>2</v>
      </c>
      <c r="H891" s="35" t="s">
        <v>1406</v>
      </c>
      <c r="I891" s="35" t="s">
        <v>1400</v>
      </c>
      <c r="J891" s="35">
        <v>10</v>
      </c>
      <c r="K891" s="35">
        <v>3000</v>
      </c>
      <c r="L891" s="35">
        <v>3480</v>
      </c>
      <c r="M891" s="35"/>
      <c r="N891" s="35"/>
    </row>
    <row r="892" ht="14.25" spans="1:14">
      <c r="A892" s="37"/>
      <c r="B892" s="37"/>
      <c r="C892" s="35"/>
      <c r="D892" s="35"/>
      <c r="E892" s="35"/>
      <c r="F892" s="35"/>
      <c r="G892" s="35"/>
      <c r="H892" s="35" t="s">
        <v>95</v>
      </c>
      <c r="I892" s="35"/>
      <c r="J892" s="35">
        <v>1</v>
      </c>
      <c r="K892" s="35">
        <v>480</v>
      </c>
      <c r="L892" s="35"/>
      <c r="M892" s="35"/>
      <c r="N892" s="35"/>
    </row>
    <row r="893" ht="28.5" spans="1:14">
      <c r="A893" s="37">
        <f>COUNTA($A$5:A892)</f>
        <v>552</v>
      </c>
      <c r="B893" s="37" t="s">
        <v>148</v>
      </c>
      <c r="C893" s="35" t="s">
        <v>1399</v>
      </c>
      <c r="D893" s="35" t="s">
        <v>1407</v>
      </c>
      <c r="E893" s="35" t="s">
        <v>1408</v>
      </c>
      <c r="F893" s="35" t="s">
        <v>523</v>
      </c>
      <c r="G893" s="35">
        <v>1</v>
      </c>
      <c r="H893" s="35" t="s">
        <v>213</v>
      </c>
      <c r="I893" s="35" t="s">
        <v>1407</v>
      </c>
      <c r="J893" s="35">
        <v>10</v>
      </c>
      <c r="K893" s="35">
        <v>1500</v>
      </c>
      <c r="L893" s="35">
        <v>1500</v>
      </c>
      <c r="M893" s="35"/>
      <c r="N893" s="35"/>
    </row>
    <row r="894" ht="14.25" spans="1:14">
      <c r="A894" s="37">
        <f>COUNTA($A$5:A893)</f>
        <v>553</v>
      </c>
      <c r="B894" s="37" t="s">
        <v>148</v>
      </c>
      <c r="C894" s="35" t="s">
        <v>1399</v>
      </c>
      <c r="D894" s="35" t="s">
        <v>1400</v>
      </c>
      <c r="E894" s="35" t="s">
        <v>1409</v>
      </c>
      <c r="F894" s="35" t="s">
        <v>545</v>
      </c>
      <c r="G894" s="35">
        <v>2</v>
      </c>
      <c r="H894" s="35" t="s">
        <v>38</v>
      </c>
      <c r="I894" s="35" t="s">
        <v>1400</v>
      </c>
      <c r="J894" s="35">
        <v>1.5</v>
      </c>
      <c r="K894" s="35">
        <v>360</v>
      </c>
      <c r="L894" s="35">
        <v>720</v>
      </c>
      <c r="M894" s="35"/>
      <c r="N894" s="35"/>
    </row>
    <row r="895" ht="14.25" spans="1:14">
      <c r="A895" s="37"/>
      <c r="B895" s="37"/>
      <c r="C895" s="35"/>
      <c r="D895" s="35"/>
      <c r="E895" s="35"/>
      <c r="F895" s="35"/>
      <c r="G895" s="35"/>
      <c r="H895" s="35" t="s">
        <v>143</v>
      </c>
      <c r="I895" s="35"/>
      <c r="J895" s="35">
        <v>1.5</v>
      </c>
      <c r="K895" s="35">
        <v>360</v>
      </c>
      <c r="L895" s="35"/>
      <c r="M895" s="35"/>
      <c r="N895" s="35"/>
    </row>
    <row r="896" ht="28.5" spans="1:14">
      <c r="A896" s="37">
        <f>COUNTA($A$5:A895)</f>
        <v>554</v>
      </c>
      <c r="B896" s="37" t="s">
        <v>148</v>
      </c>
      <c r="C896" s="35" t="s">
        <v>1399</v>
      </c>
      <c r="D896" s="35" t="s">
        <v>1400</v>
      </c>
      <c r="E896" s="35" t="s">
        <v>1410</v>
      </c>
      <c r="F896" s="35" t="s">
        <v>60</v>
      </c>
      <c r="G896" s="35">
        <v>5</v>
      </c>
      <c r="H896" s="35" t="s">
        <v>143</v>
      </c>
      <c r="I896" s="35" t="s">
        <v>1400</v>
      </c>
      <c r="J896" s="35">
        <v>2</v>
      </c>
      <c r="K896" s="35">
        <v>640</v>
      </c>
      <c r="L896" s="35">
        <v>4640</v>
      </c>
      <c r="M896" s="35"/>
      <c r="N896" s="35"/>
    </row>
    <row r="897" ht="28.5" spans="1:14">
      <c r="A897" s="37"/>
      <c r="B897" s="37"/>
      <c r="C897" s="35"/>
      <c r="D897" s="35"/>
      <c r="E897" s="35"/>
      <c r="F897" s="35" t="s">
        <v>60</v>
      </c>
      <c r="G897" s="35"/>
      <c r="H897" s="35" t="s">
        <v>623</v>
      </c>
      <c r="I897" s="35"/>
      <c r="J897" s="35">
        <v>20</v>
      </c>
      <c r="K897" s="35">
        <v>4000</v>
      </c>
      <c r="L897" s="35"/>
      <c r="M897" s="35"/>
      <c r="N897" s="35"/>
    </row>
    <row r="898" ht="14.25" spans="1:14">
      <c r="A898" s="37">
        <f>COUNTA($A$5:A897)</f>
        <v>555</v>
      </c>
      <c r="B898" s="37" t="s">
        <v>148</v>
      </c>
      <c r="C898" s="35" t="s">
        <v>1399</v>
      </c>
      <c r="D898" s="35" t="s">
        <v>1400</v>
      </c>
      <c r="E898" s="35" t="s">
        <v>1411</v>
      </c>
      <c r="F898" s="35" t="s">
        <v>545</v>
      </c>
      <c r="G898" s="35">
        <v>3</v>
      </c>
      <c r="H898" s="35" t="s">
        <v>143</v>
      </c>
      <c r="I898" s="35" t="s">
        <v>1400</v>
      </c>
      <c r="J898" s="35">
        <v>2</v>
      </c>
      <c r="K898" s="35">
        <v>480</v>
      </c>
      <c r="L898" s="35">
        <v>960</v>
      </c>
      <c r="M898" s="35"/>
      <c r="N898" s="35" t="s">
        <v>1412</v>
      </c>
    </row>
    <row r="899" ht="14.25" spans="1:14">
      <c r="A899" s="37"/>
      <c r="B899" s="37"/>
      <c r="C899" s="35"/>
      <c r="D899" s="35"/>
      <c r="E899" s="35"/>
      <c r="F899" s="35"/>
      <c r="G899" s="35"/>
      <c r="H899" s="35" t="s">
        <v>38</v>
      </c>
      <c r="I899" s="35"/>
      <c r="J899" s="35">
        <v>2</v>
      </c>
      <c r="K899" s="35">
        <v>480</v>
      </c>
      <c r="L899" s="35"/>
      <c r="M899" s="35"/>
      <c r="N899" s="35"/>
    </row>
    <row r="900" ht="14.25" spans="1:14">
      <c r="A900" s="37">
        <f>COUNTA($A$5:A899)</f>
        <v>556</v>
      </c>
      <c r="B900" s="37" t="s">
        <v>148</v>
      </c>
      <c r="C900" s="35" t="s">
        <v>1399</v>
      </c>
      <c r="D900" s="35" t="s">
        <v>1400</v>
      </c>
      <c r="E900" s="35" t="s">
        <v>1413</v>
      </c>
      <c r="F900" s="35" t="s">
        <v>23</v>
      </c>
      <c r="G900" s="35">
        <v>4</v>
      </c>
      <c r="H900" s="35" t="s">
        <v>143</v>
      </c>
      <c r="I900" s="35" t="s">
        <v>1400</v>
      </c>
      <c r="J900" s="35">
        <v>1.5</v>
      </c>
      <c r="K900" s="35">
        <v>480</v>
      </c>
      <c r="L900" s="35">
        <v>1760</v>
      </c>
      <c r="M900" s="35"/>
      <c r="N900" s="35"/>
    </row>
    <row r="901" ht="14.25" spans="1:14">
      <c r="A901" s="37"/>
      <c r="B901" s="37"/>
      <c r="C901" s="35"/>
      <c r="D901" s="35"/>
      <c r="E901" s="35"/>
      <c r="F901" s="35"/>
      <c r="G901" s="35"/>
      <c r="H901" s="35" t="s">
        <v>95</v>
      </c>
      <c r="I901" s="35"/>
      <c r="J901" s="35">
        <v>2</v>
      </c>
      <c r="K901" s="35">
        <v>1280</v>
      </c>
      <c r="L901" s="35"/>
      <c r="M901" s="35"/>
      <c r="N901" s="35"/>
    </row>
    <row r="902" ht="14.25" spans="1:14">
      <c r="A902" s="37">
        <f>COUNTA($A$5:A901)</f>
        <v>557</v>
      </c>
      <c r="B902" s="37" t="s">
        <v>148</v>
      </c>
      <c r="C902" s="35" t="s">
        <v>1399</v>
      </c>
      <c r="D902" s="35" t="s">
        <v>1403</v>
      </c>
      <c r="E902" s="35" t="s">
        <v>1414</v>
      </c>
      <c r="F902" s="35" t="s">
        <v>40</v>
      </c>
      <c r="G902" s="35">
        <v>3</v>
      </c>
      <c r="H902" s="35" t="s">
        <v>143</v>
      </c>
      <c r="I902" s="35" t="s">
        <v>1403</v>
      </c>
      <c r="J902" s="35">
        <v>3</v>
      </c>
      <c r="K902" s="35">
        <v>960</v>
      </c>
      <c r="L902" s="35">
        <v>5000</v>
      </c>
      <c r="M902" s="35" t="s">
        <v>1300</v>
      </c>
      <c r="N902" s="35" t="s">
        <v>1300</v>
      </c>
    </row>
    <row r="903" ht="14.25" spans="1:14">
      <c r="A903" s="37"/>
      <c r="B903" s="37"/>
      <c r="C903" s="35"/>
      <c r="D903" s="35"/>
      <c r="E903" s="35"/>
      <c r="F903" s="35"/>
      <c r="G903" s="35"/>
      <c r="H903" s="35" t="s">
        <v>95</v>
      </c>
      <c r="I903" s="35"/>
      <c r="J903" s="35">
        <v>2</v>
      </c>
      <c r="K903" s="35">
        <v>1280</v>
      </c>
      <c r="L903" s="35"/>
      <c r="M903" s="35"/>
      <c r="N903" s="35"/>
    </row>
    <row r="904" ht="14.25" spans="1:14">
      <c r="A904" s="37"/>
      <c r="B904" s="37"/>
      <c r="C904" s="35"/>
      <c r="D904" s="35"/>
      <c r="E904" s="35"/>
      <c r="F904" s="35"/>
      <c r="G904" s="35"/>
      <c r="H904" s="35" t="s">
        <v>623</v>
      </c>
      <c r="I904" s="35"/>
      <c r="J904" s="35">
        <v>10</v>
      </c>
      <c r="K904" s="35">
        <v>2000</v>
      </c>
      <c r="L904" s="35"/>
      <c r="M904" s="35"/>
      <c r="N904" s="35"/>
    </row>
    <row r="905" ht="14.25" spans="1:14">
      <c r="A905" s="37"/>
      <c r="B905" s="37"/>
      <c r="C905" s="35"/>
      <c r="D905" s="35"/>
      <c r="E905" s="35"/>
      <c r="F905" s="35"/>
      <c r="G905" s="35"/>
      <c r="H905" s="35" t="s">
        <v>237</v>
      </c>
      <c r="I905" s="35"/>
      <c r="J905" s="35">
        <v>5</v>
      </c>
      <c r="K905" s="35">
        <v>760</v>
      </c>
      <c r="L905" s="35"/>
      <c r="M905" s="35"/>
      <c r="N905" s="35"/>
    </row>
    <row r="906" ht="14.25" spans="1:14">
      <c r="A906" s="37">
        <f>COUNTA($A$5:A905)</f>
        <v>558</v>
      </c>
      <c r="B906" s="37" t="s">
        <v>148</v>
      </c>
      <c r="C906" s="35" t="s">
        <v>1399</v>
      </c>
      <c r="D906" s="35" t="s">
        <v>1403</v>
      </c>
      <c r="E906" s="35" t="s">
        <v>1415</v>
      </c>
      <c r="F906" s="35" t="s">
        <v>60</v>
      </c>
      <c r="G906" s="35">
        <v>2</v>
      </c>
      <c r="H906" s="35" t="s">
        <v>143</v>
      </c>
      <c r="I906" s="35" t="s">
        <v>1403</v>
      </c>
      <c r="J906" s="35">
        <v>2</v>
      </c>
      <c r="K906" s="35">
        <v>640</v>
      </c>
      <c r="L906" s="35">
        <v>5000</v>
      </c>
      <c r="M906" s="35" t="s">
        <v>1300</v>
      </c>
      <c r="N906" s="35" t="s">
        <v>1300</v>
      </c>
    </row>
    <row r="907" ht="14.25" spans="1:14">
      <c r="A907" s="37"/>
      <c r="B907" s="37"/>
      <c r="C907" s="35"/>
      <c r="D907" s="35"/>
      <c r="E907" s="35"/>
      <c r="F907" s="35"/>
      <c r="G907" s="35"/>
      <c r="H907" s="35" t="s">
        <v>623</v>
      </c>
      <c r="I907" s="35"/>
      <c r="J907" s="35">
        <v>24</v>
      </c>
      <c r="K907" s="35">
        <v>4360</v>
      </c>
      <c r="L907" s="35"/>
      <c r="M907" s="35"/>
      <c r="N907" s="35"/>
    </row>
    <row r="908" ht="14.25" spans="1:14">
      <c r="A908" s="37">
        <f>COUNTA($A$5:A907)</f>
        <v>559</v>
      </c>
      <c r="B908" s="37" t="s">
        <v>148</v>
      </c>
      <c r="C908" s="35" t="s">
        <v>1399</v>
      </c>
      <c r="D908" s="35" t="s">
        <v>1403</v>
      </c>
      <c r="E908" s="35" t="s">
        <v>1416</v>
      </c>
      <c r="F908" s="35" t="s">
        <v>45</v>
      </c>
      <c r="G908" s="35">
        <v>2</v>
      </c>
      <c r="H908" s="35" t="s">
        <v>143</v>
      </c>
      <c r="I908" s="35" t="s">
        <v>1403</v>
      </c>
      <c r="J908" s="35">
        <v>1.5</v>
      </c>
      <c r="K908" s="35">
        <v>480</v>
      </c>
      <c r="L908" s="35">
        <v>1760</v>
      </c>
      <c r="M908" s="35"/>
      <c r="N908" s="35"/>
    </row>
    <row r="909" ht="14.25" spans="1:14">
      <c r="A909" s="37"/>
      <c r="B909" s="37"/>
      <c r="C909" s="35"/>
      <c r="D909" s="35"/>
      <c r="E909" s="35"/>
      <c r="F909" s="35"/>
      <c r="G909" s="35"/>
      <c r="H909" s="35" t="s">
        <v>95</v>
      </c>
      <c r="I909" s="35"/>
      <c r="J909" s="35">
        <v>2</v>
      </c>
      <c r="K909" s="35">
        <v>1280</v>
      </c>
      <c r="L909" s="35"/>
      <c r="M909" s="35"/>
      <c r="N909" s="35"/>
    </row>
    <row r="910" ht="14.25" spans="1:14">
      <c r="A910" s="37">
        <f>COUNTA($A$5:A909)</f>
        <v>560</v>
      </c>
      <c r="B910" s="37" t="s">
        <v>148</v>
      </c>
      <c r="C910" s="35" t="s">
        <v>1399</v>
      </c>
      <c r="D910" s="35" t="s">
        <v>1417</v>
      </c>
      <c r="E910" s="35" t="s">
        <v>1418</v>
      </c>
      <c r="F910" s="35" t="s">
        <v>545</v>
      </c>
      <c r="G910" s="35">
        <v>4</v>
      </c>
      <c r="H910" s="35" t="s">
        <v>143</v>
      </c>
      <c r="I910" s="35" t="s">
        <v>1417</v>
      </c>
      <c r="J910" s="35">
        <v>1.5</v>
      </c>
      <c r="K910" s="35">
        <v>360</v>
      </c>
      <c r="L910" s="35">
        <v>1320</v>
      </c>
      <c r="M910" s="35"/>
      <c r="N910" s="35"/>
    </row>
    <row r="911" ht="28.5" spans="1:14">
      <c r="A911" s="37"/>
      <c r="B911" s="37"/>
      <c r="C911" s="35"/>
      <c r="D911" s="35"/>
      <c r="E911" s="35"/>
      <c r="F911" s="35"/>
      <c r="G911" s="35"/>
      <c r="H911" s="35" t="s">
        <v>1419</v>
      </c>
      <c r="I911" s="35"/>
      <c r="J911" s="35">
        <v>2</v>
      </c>
      <c r="K911" s="35">
        <v>960</v>
      </c>
      <c r="L911" s="35"/>
      <c r="M911" s="35"/>
      <c r="N911" s="35"/>
    </row>
    <row r="912" ht="28.5" spans="1:14">
      <c r="A912" s="37">
        <f>COUNTA($A$5:A911)</f>
        <v>561</v>
      </c>
      <c r="B912" s="37" t="s">
        <v>148</v>
      </c>
      <c r="C912" s="35" t="s">
        <v>1399</v>
      </c>
      <c r="D912" s="35" t="s">
        <v>1399</v>
      </c>
      <c r="E912" s="35" t="s">
        <v>1420</v>
      </c>
      <c r="F912" s="35" t="s">
        <v>40</v>
      </c>
      <c r="G912" s="35">
        <v>5</v>
      </c>
      <c r="H912" s="35" t="s">
        <v>143</v>
      </c>
      <c r="I912" s="35" t="s">
        <v>1400</v>
      </c>
      <c r="J912" s="35">
        <v>2</v>
      </c>
      <c r="K912" s="35">
        <v>640</v>
      </c>
      <c r="L912" s="35">
        <v>640</v>
      </c>
      <c r="M912" s="35"/>
      <c r="N912" s="35"/>
    </row>
    <row r="913" ht="28.5" spans="1:14">
      <c r="A913" s="37">
        <f>COUNTA($A$5:A912)</f>
        <v>562</v>
      </c>
      <c r="B913" s="37" t="s">
        <v>148</v>
      </c>
      <c r="C913" s="37" t="s">
        <v>1421</v>
      </c>
      <c r="D913" s="37" t="s">
        <v>1422</v>
      </c>
      <c r="E913" s="37" t="s">
        <v>1423</v>
      </c>
      <c r="F913" s="35" t="s">
        <v>40</v>
      </c>
      <c r="G913" s="37">
        <v>2</v>
      </c>
      <c r="H913" s="35" t="s">
        <v>38</v>
      </c>
      <c r="I913" s="35" t="s">
        <v>1424</v>
      </c>
      <c r="J913" s="37">
        <v>1.5</v>
      </c>
      <c r="K913" s="35">
        <v>480</v>
      </c>
      <c r="L913" s="35">
        <v>480</v>
      </c>
      <c r="M913" s="35"/>
      <c r="N913" s="35"/>
    </row>
    <row r="914" ht="28.5" spans="1:14">
      <c r="A914" s="37">
        <f>COUNTA($A$5:A913)</f>
        <v>563</v>
      </c>
      <c r="B914" s="37" t="s">
        <v>148</v>
      </c>
      <c r="C914" s="37" t="s">
        <v>1421</v>
      </c>
      <c r="D914" s="37" t="s">
        <v>1422</v>
      </c>
      <c r="E914" s="37" t="s">
        <v>1425</v>
      </c>
      <c r="F914" s="35" t="s">
        <v>23</v>
      </c>
      <c r="G914" s="37">
        <v>2</v>
      </c>
      <c r="H914" s="35" t="s">
        <v>38</v>
      </c>
      <c r="I914" s="35" t="s">
        <v>1424</v>
      </c>
      <c r="J914" s="37">
        <v>1.5</v>
      </c>
      <c r="K914" s="35">
        <v>480</v>
      </c>
      <c r="L914" s="35">
        <v>480</v>
      </c>
      <c r="M914" s="35"/>
      <c r="N914" s="35"/>
    </row>
    <row r="915" ht="28.5" spans="1:14">
      <c r="A915" s="37">
        <f>COUNTA($A$5:A914)</f>
        <v>564</v>
      </c>
      <c r="B915" s="37" t="s">
        <v>148</v>
      </c>
      <c r="C915" s="37" t="s">
        <v>1421</v>
      </c>
      <c r="D915" s="37" t="s">
        <v>1422</v>
      </c>
      <c r="E915" s="37" t="s">
        <v>1426</v>
      </c>
      <c r="F915" s="35" t="s">
        <v>45</v>
      </c>
      <c r="G915" s="37">
        <v>2</v>
      </c>
      <c r="H915" s="35" t="s">
        <v>38</v>
      </c>
      <c r="I915" s="35" t="s">
        <v>1424</v>
      </c>
      <c r="J915" s="37">
        <v>2.5</v>
      </c>
      <c r="K915" s="35">
        <v>800</v>
      </c>
      <c r="L915" s="35">
        <v>800</v>
      </c>
      <c r="M915" s="35"/>
      <c r="N915" s="35"/>
    </row>
    <row r="916" ht="28.5" spans="1:14">
      <c r="A916" s="37">
        <f>COUNTA($A$5:A915)</f>
        <v>565</v>
      </c>
      <c r="B916" s="37" t="s">
        <v>148</v>
      </c>
      <c r="C916" s="37" t="s">
        <v>1421</v>
      </c>
      <c r="D916" s="37" t="s">
        <v>1422</v>
      </c>
      <c r="E916" s="37" t="s">
        <v>1427</v>
      </c>
      <c r="F916" s="35" t="s">
        <v>45</v>
      </c>
      <c r="G916" s="37">
        <v>1</v>
      </c>
      <c r="H916" s="35" t="s">
        <v>95</v>
      </c>
      <c r="I916" s="35" t="s">
        <v>1424</v>
      </c>
      <c r="J916" s="37">
        <v>2</v>
      </c>
      <c r="K916" s="35">
        <v>1280</v>
      </c>
      <c r="L916" s="35">
        <v>1280</v>
      </c>
      <c r="M916" s="35"/>
      <c r="N916" s="35"/>
    </row>
    <row r="917" ht="28.5" spans="1:14">
      <c r="A917" s="37">
        <f>COUNTA($A$5:A916)</f>
        <v>566</v>
      </c>
      <c r="B917" s="37" t="s">
        <v>148</v>
      </c>
      <c r="C917" s="37" t="s">
        <v>1421</v>
      </c>
      <c r="D917" s="37" t="s">
        <v>1422</v>
      </c>
      <c r="E917" s="37" t="s">
        <v>1428</v>
      </c>
      <c r="F917" s="35" t="s">
        <v>523</v>
      </c>
      <c r="G917" s="37">
        <v>1</v>
      </c>
      <c r="H917" s="35" t="s">
        <v>90</v>
      </c>
      <c r="I917" s="35" t="s">
        <v>1424</v>
      </c>
      <c r="J917" s="37">
        <v>800</v>
      </c>
      <c r="K917" s="35">
        <v>5000</v>
      </c>
      <c r="L917" s="35">
        <v>5000</v>
      </c>
      <c r="M917" s="35" t="s">
        <v>1300</v>
      </c>
      <c r="N917" s="35" t="s">
        <v>1300</v>
      </c>
    </row>
    <row r="918" ht="14.25" spans="1:14">
      <c r="A918" s="37">
        <f>COUNTA($A$5:A917)</f>
        <v>567</v>
      </c>
      <c r="B918" s="37" t="s">
        <v>148</v>
      </c>
      <c r="C918" s="37" t="s">
        <v>1421</v>
      </c>
      <c r="D918" s="37" t="s">
        <v>1422</v>
      </c>
      <c r="E918" s="37" t="s">
        <v>1429</v>
      </c>
      <c r="F918" s="35" t="s">
        <v>40</v>
      </c>
      <c r="G918" s="37">
        <v>1</v>
      </c>
      <c r="H918" s="35" t="s">
        <v>38</v>
      </c>
      <c r="I918" s="35" t="s">
        <v>1424</v>
      </c>
      <c r="J918" s="37">
        <v>2</v>
      </c>
      <c r="K918" s="35">
        <v>640</v>
      </c>
      <c r="L918" s="37">
        <v>2720</v>
      </c>
      <c r="M918" s="35" t="s">
        <v>1430</v>
      </c>
      <c r="N918" s="35"/>
    </row>
    <row r="919" ht="28.5" spans="1:14">
      <c r="A919" s="37"/>
      <c r="B919" s="37"/>
      <c r="C919" s="37"/>
      <c r="D919" s="37"/>
      <c r="E919" s="37" t="s">
        <v>1429</v>
      </c>
      <c r="F919" s="35" t="s">
        <v>40</v>
      </c>
      <c r="G919" s="37">
        <v>1</v>
      </c>
      <c r="H919" s="35" t="s">
        <v>196</v>
      </c>
      <c r="I919" s="35" t="s">
        <v>1424</v>
      </c>
      <c r="J919" s="37">
        <v>2.5</v>
      </c>
      <c r="K919" s="35">
        <v>1600</v>
      </c>
      <c r="L919" s="37"/>
      <c r="M919" s="35"/>
      <c r="N919" s="35"/>
    </row>
    <row r="920" ht="28.5" spans="1:14">
      <c r="A920" s="37"/>
      <c r="B920" s="37"/>
      <c r="C920" s="37"/>
      <c r="D920" s="37"/>
      <c r="E920" s="37" t="s">
        <v>1429</v>
      </c>
      <c r="F920" s="35" t="s">
        <v>40</v>
      </c>
      <c r="G920" s="37">
        <v>1</v>
      </c>
      <c r="H920" s="35" t="s">
        <v>191</v>
      </c>
      <c r="I920" s="35" t="s">
        <v>1424</v>
      </c>
      <c r="J920" s="37">
        <v>1</v>
      </c>
      <c r="K920" s="35">
        <v>480</v>
      </c>
      <c r="L920" s="37"/>
      <c r="M920" s="35"/>
      <c r="N920" s="35"/>
    </row>
    <row r="921" ht="14.25" spans="1:14">
      <c r="A921" s="37">
        <f>COUNTA($A$5:A920)</f>
        <v>568</v>
      </c>
      <c r="B921" s="37" t="s">
        <v>148</v>
      </c>
      <c r="C921" s="37" t="s">
        <v>1421</v>
      </c>
      <c r="D921" s="37" t="s">
        <v>1422</v>
      </c>
      <c r="E921" s="37" t="s">
        <v>1431</v>
      </c>
      <c r="F921" s="35" t="s">
        <v>60</v>
      </c>
      <c r="G921" s="37">
        <v>1</v>
      </c>
      <c r="H921" s="35" t="s">
        <v>38</v>
      </c>
      <c r="I921" s="35" t="s">
        <v>1424</v>
      </c>
      <c r="J921" s="37">
        <v>1.6</v>
      </c>
      <c r="K921" s="35">
        <v>512</v>
      </c>
      <c r="L921" s="37">
        <v>1152</v>
      </c>
      <c r="M921" s="35" t="s">
        <v>1432</v>
      </c>
      <c r="N921" s="35"/>
    </row>
    <row r="922" ht="28.5" spans="1:14">
      <c r="A922" s="37"/>
      <c r="B922" s="37"/>
      <c r="C922" s="37"/>
      <c r="D922" s="37"/>
      <c r="E922" s="37" t="s">
        <v>1431</v>
      </c>
      <c r="F922" s="35" t="s">
        <v>60</v>
      </c>
      <c r="G922" s="37">
        <v>1</v>
      </c>
      <c r="H922" s="35" t="s">
        <v>196</v>
      </c>
      <c r="I922" s="35" t="s">
        <v>1424</v>
      </c>
      <c r="J922" s="37">
        <v>1</v>
      </c>
      <c r="K922" s="35">
        <v>640</v>
      </c>
      <c r="L922" s="37"/>
      <c r="M922" s="35"/>
      <c r="N922" s="35"/>
    </row>
    <row r="923" ht="14.25" spans="1:14">
      <c r="A923" s="37">
        <f>COUNTA($A$5:A922)</f>
        <v>569</v>
      </c>
      <c r="B923" s="37" t="s">
        <v>148</v>
      </c>
      <c r="C923" s="37" t="s">
        <v>1421</v>
      </c>
      <c r="D923" s="37" t="s">
        <v>1422</v>
      </c>
      <c r="E923" s="37" t="s">
        <v>1433</v>
      </c>
      <c r="F923" s="35" t="s">
        <v>45</v>
      </c>
      <c r="G923" s="37">
        <v>6</v>
      </c>
      <c r="H923" s="35" t="s">
        <v>38</v>
      </c>
      <c r="I923" s="35" t="s">
        <v>1424</v>
      </c>
      <c r="J923" s="37">
        <v>4.1</v>
      </c>
      <c r="K923" s="35">
        <v>1312</v>
      </c>
      <c r="L923" s="37">
        <v>4760</v>
      </c>
      <c r="M923" s="35" t="s">
        <v>1434</v>
      </c>
      <c r="N923" s="35" t="s">
        <v>1300</v>
      </c>
    </row>
    <row r="924" ht="28.5" spans="1:14">
      <c r="A924" s="37"/>
      <c r="B924" s="37"/>
      <c r="C924" s="37"/>
      <c r="D924" s="37"/>
      <c r="E924" s="37" t="s">
        <v>1433</v>
      </c>
      <c r="F924" s="35" t="s">
        <v>45</v>
      </c>
      <c r="G924" s="37">
        <v>6</v>
      </c>
      <c r="H924" s="35" t="s">
        <v>196</v>
      </c>
      <c r="I924" s="35" t="s">
        <v>1424</v>
      </c>
      <c r="J924" s="37">
        <v>4.7</v>
      </c>
      <c r="K924" s="35">
        <v>3008</v>
      </c>
      <c r="L924" s="37"/>
      <c r="M924" s="35"/>
      <c r="N924" s="35"/>
    </row>
    <row r="925" ht="14.25" spans="1:14">
      <c r="A925" s="37"/>
      <c r="B925" s="37"/>
      <c r="C925" s="37"/>
      <c r="D925" s="37"/>
      <c r="E925" s="37" t="s">
        <v>1433</v>
      </c>
      <c r="F925" s="35" t="s">
        <v>45</v>
      </c>
      <c r="G925" s="37">
        <v>6</v>
      </c>
      <c r="H925" s="35" t="s">
        <v>1435</v>
      </c>
      <c r="I925" s="35" t="s">
        <v>1424</v>
      </c>
      <c r="J925" s="37">
        <v>0.6</v>
      </c>
      <c r="K925" s="35">
        <v>240</v>
      </c>
      <c r="L925" s="37"/>
      <c r="M925" s="35"/>
      <c r="N925" s="35"/>
    </row>
    <row r="926" ht="28.5" spans="1:14">
      <c r="A926" s="37"/>
      <c r="B926" s="37"/>
      <c r="C926" s="37"/>
      <c r="D926" s="37"/>
      <c r="E926" s="37" t="s">
        <v>1433</v>
      </c>
      <c r="F926" s="35" t="s">
        <v>45</v>
      </c>
      <c r="G926" s="37">
        <v>6</v>
      </c>
      <c r="H926" s="35" t="s">
        <v>191</v>
      </c>
      <c r="I926" s="35" t="s">
        <v>1424</v>
      </c>
      <c r="J926" s="37">
        <v>0.5</v>
      </c>
      <c r="K926" s="35">
        <v>200</v>
      </c>
      <c r="L926" s="37"/>
      <c r="M926" s="35"/>
      <c r="N926" s="35"/>
    </row>
    <row r="927" ht="57" spans="1:14">
      <c r="A927" s="37">
        <f>COUNTA($A$5:A926)</f>
        <v>570</v>
      </c>
      <c r="B927" s="37" t="s">
        <v>148</v>
      </c>
      <c r="C927" s="37" t="s">
        <v>1421</v>
      </c>
      <c r="D927" s="37" t="s">
        <v>1422</v>
      </c>
      <c r="E927" s="37" t="s">
        <v>1436</v>
      </c>
      <c r="F927" s="35" t="s">
        <v>45</v>
      </c>
      <c r="G927" s="37">
        <v>1</v>
      </c>
      <c r="H927" s="35" t="s">
        <v>585</v>
      </c>
      <c r="I927" s="35" t="s">
        <v>1424</v>
      </c>
      <c r="J927" s="37">
        <v>2</v>
      </c>
      <c r="K927" s="35">
        <v>1120</v>
      </c>
      <c r="L927" s="35">
        <v>1120</v>
      </c>
      <c r="M927" s="35" t="s">
        <v>1437</v>
      </c>
      <c r="N927" s="35"/>
    </row>
    <row r="928" ht="14.25" spans="1:14">
      <c r="A928" s="37">
        <f>COUNTA($A$5:A927)</f>
        <v>571</v>
      </c>
      <c r="B928" s="37" t="s">
        <v>148</v>
      </c>
      <c r="C928" s="37" t="s">
        <v>1421</v>
      </c>
      <c r="D928" s="37" t="s">
        <v>1422</v>
      </c>
      <c r="E928" s="37" t="s">
        <v>1438</v>
      </c>
      <c r="F928" s="35" t="s">
        <v>45</v>
      </c>
      <c r="G928" s="37">
        <v>2</v>
      </c>
      <c r="H928" s="35" t="s">
        <v>25</v>
      </c>
      <c r="I928" s="35" t="s">
        <v>1424</v>
      </c>
      <c r="J928" s="37">
        <v>80</v>
      </c>
      <c r="K928" s="35">
        <v>960</v>
      </c>
      <c r="L928" s="37">
        <v>2240</v>
      </c>
      <c r="M928" s="35" t="s">
        <v>1439</v>
      </c>
      <c r="N928" s="35"/>
    </row>
    <row r="929" ht="14.25" spans="1:14">
      <c r="A929" s="37"/>
      <c r="B929" s="37"/>
      <c r="C929" s="37"/>
      <c r="D929" s="37"/>
      <c r="E929" s="37" t="s">
        <v>1438</v>
      </c>
      <c r="F929" s="35" t="s">
        <v>45</v>
      </c>
      <c r="G929" s="37">
        <v>2</v>
      </c>
      <c r="H929" s="35" t="s">
        <v>90</v>
      </c>
      <c r="I929" s="35" t="s">
        <v>1424</v>
      </c>
      <c r="J929" s="37">
        <v>80</v>
      </c>
      <c r="K929" s="35">
        <v>1280</v>
      </c>
      <c r="L929" s="37"/>
      <c r="M929" s="35"/>
      <c r="N929" s="35"/>
    </row>
    <row r="930" ht="14.25" spans="1:14">
      <c r="A930" s="37">
        <f>COUNTA($A$5:A929)</f>
        <v>572</v>
      </c>
      <c r="B930" s="37" t="s">
        <v>148</v>
      </c>
      <c r="C930" s="37" t="s">
        <v>1421</v>
      </c>
      <c r="D930" s="37" t="s">
        <v>1422</v>
      </c>
      <c r="E930" s="37" t="s">
        <v>1440</v>
      </c>
      <c r="F930" s="35" t="s">
        <v>60</v>
      </c>
      <c r="G930" s="37">
        <v>2</v>
      </c>
      <c r="H930" s="35" t="s">
        <v>38</v>
      </c>
      <c r="I930" s="35" t="s">
        <v>1424</v>
      </c>
      <c r="J930" s="37">
        <v>2.7</v>
      </c>
      <c r="K930" s="35">
        <v>864</v>
      </c>
      <c r="L930" s="37">
        <v>2184</v>
      </c>
      <c r="M930" s="35"/>
      <c r="N930" s="35"/>
    </row>
    <row r="931" ht="14.25" spans="1:14">
      <c r="A931" s="37"/>
      <c r="B931" s="37"/>
      <c r="C931" s="37"/>
      <c r="D931" s="37"/>
      <c r="E931" s="37" t="s">
        <v>1440</v>
      </c>
      <c r="F931" s="35" t="s">
        <v>60</v>
      </c>
      <c r="G931" s="37">
        <v>2</v>
      </c>
      <c r="H931" s="35" t="s">
        <v>1298</v>
      </c>
      <c r="I931" s="35" t="s">
        <v>1424</v>
      </c>
      <c r="J931" s="37">
        <v>1.1</v>
      </c>
      <c r="K931" s="35">
        <v>1320</v>
      </c>
      <c r="L931" s="37"/>
      <c r="M931" s="35"/>
      <c r="N931" s="35"/>
    </row>
    <row r="932" ht="57" spans="1:14">
      <c r="A932" s="37">
        <f>COUNTA($A$5:A931)</f>
        <v>573</v>
      </c>
      <c r="B932" s="37" t="s">
        <v>148</v>
      </c>
      <c r="C932" s="37" t="s">
        <v>1421</v>
      </c>
      <c r="D932" s="37" t="s">
        <v>1422</v>
      </c>
      <c r="E932" s="37" t="s">
        <v>1441</v>
      </c>
      <c r="F932" s="35" t="s">
        <v>45</v>
      </c>
      <c r="G932" s="37">
        <v>5</v>
      </c>
      <c r="H932" s="35" t="s">
        <v>196</v>
      </c>
      <c r="I932" s="35" t="s">
        <v>1424</v>
      </c>
      <c r="J932" s="37">
        <v>2.3</v>
      </c>
      <c r="K932" s="35">
        <v>1472</v>
      </c>
      <c r="L932" s="35">
        <v>1472</v>
      </c>
      <c r="M932" s="35" t="s">
        <v>1442</v>
      </c>
      <c r="N932" s="35"/>
    </row>
    <row r="933" ht="28.5" spans="1:14">
      <c r="A933" s="37">
        <f>COUNTA($A$5:A932)</f>
        <v>574</v>
      </c>
      <c r="B933" s="37" t="s">
        <v>148</v>
      </c>
      <c r="C933" s="37" t="s">
        <v>1421</v>
      </c>
      <c r="D933" s="37" t="s">
        <v>1422</v>
      </c>
      <c r="E933" s="37" t="s">
        <v>1443</v>
      </c>
      <c r="F933" s="35" t="s">
        <v>545</v>
      </c>
      <c r="G933" s="37">
        <v>3</v>
      </c>
      <c r="H933" s="35" t="s">
        <v>196</v>
      </c>
      <c r="I933" s="35" t="s">
        <v>1424</v>
      </c>
      <c r="J933" s="37">
        <v>1.4</v>
      </c>
      <c r="K933" s="35">
        <v>672</v>
      </c>
      <c r="L933" s="37">
        <v>1032</v>
      </c>
      <c r="M933" s="35"/>
      <c r="N933" s="35"/>
    </row>
    <row r="934" ht="14.25" spans="1:14">
      <c r="A934" s="37"/>
      <c r="B934" s="37"/>
      <c r="C934" s="37"/>
      <c r="D934" s="37"/>
      <c r="E934" s="37" t="s">
        <v>1443</v>
      </c>
      <c r="F934" s="35" t="s">
        <v>545</v>
      </c>
      <c r="G934" s="37">
        <v>3</v>
      </c>
      <c r="H934" s="35" t="s">
        <v>38</v>
      </c>
      <c r="I934" s="35" t="s">
        <v>1424</v>
      </c>
      <c r="J934" s="37">
        <v>1.5</v>
      </c>
      <c r="K934" s="35">
        <v>360</v>
      </c>
      <c r="L934" s="37"/>
      <c r="M934" s="35"/>
      <c r="N934" s="35"/>
    </row>
    <row r="935" ht="28.5" spans="1:14">
      <c r="A935" s="37">
        <f>COUNTA($A$5:A934)</f>
        <v>575</v>
      </c>
      <c r="B935" s="37" t="s">
        <v>148</v>
      </c>
      <c r="C935" s="37" t="s">
        <v>1421</v>
      </c>
      <c r="D935" s="37" t="s">
        <v>1422</v>
      </c>
      <c r="E935" s="37" t="s">
        <v>1444</v>
      </c>
      <c r="F935" s="35" t="s">
        <v>45</v>
      </c>
      <c r="G935" s="37">
        <v>2</v>
      </c>
      <c r="H935" s="35" t="s">
        <v>90</v>
      </c>
      <c r="I935" s="35" t="s">
        <v>1424</v>
      </c>
      <c r="J935" s="37">
        <v>500</v>
      </c>
      <c r="K935" s="35">
        <v>5000</v>
      </c>
      <c r="L935" s="35">
        <v>5000</v>
      </c>
      <c r="M935" s="35" t="s">
        <v>1300</v>
      </c>
      <c r="N935" s="35" t="s">
        <v>1300</v>
      </c>
    </row>
    <row r="936" ht="14.25" spans="1:14">
      <c r="A936" s="37">
        <f>COUNTA($A$5:A935)</f>
        <v>576</v>
      </c>
      <c r="B936" s="37" t="s">
        <v>148</v>
      </c>
      <c r="C936" s="37" t="s">
        <v>1421</v>
      </c>
      <c r="D936" s="37" t="s">
        <v>1422</v>
      </c>
      <c r="E936" s="37" t="s">
        <v>1445</v>
      </c>
      <c r="F936" s="35" t="s">
        <v>545</v>
      </c>
      <c r="G936" s="37">
        <v>5</v>
      </c>
      <c r="H936" s="35" t="s">
        <v>38</v>
      </c>
      <c r="I936" s="35" t="s">
        <v>1424</v>
      </c>
      <c r="J936" s="37">
        <v>2</v>
      </c>
      <c r="K936" s="35">
        <v>480</v>
      </c>
      <c r="L936" s="37">
        <v>960</v>
      </c>
      <c r="M936" s="35" t="s">
        <v>1446</v>
      </c>
      <c r="N936" s="35"/>
    </row>
    <row r="937" ht="28.5" spans="1:14">
      <c r="A937" s="37"/>
      <c r="B937" s="37"/>
      <c r="C937" s="37"/>
      <c r="D937" s="37"/>
      <c r="E937" s="37" t="s">
        <v>1445</v>
      </c>
      <c r="F937" s="35" t="s">
        <v>545</v>
      </c>
      <c r="G937" s="37">
        <v>5</v>
      </c>
      <c r="H937" s="35" t="s">
        <v>196</v>
      </c>
      <c r="I937" s="35" t="s">
        <v>1424</v>
      </c>
      <c r="J937" s="37">
        <v>1</v>
      </c>
      <c r="K937" s="35">
        <v>480</v>
      </c>
      <c r="L937" s="37"/>
      <c r="M937" s="35"/>
      <c r="N937" s="35"/>
    </row>
    <row r="938" ht="57" spans="1:14">
      <c r="A938" s="37">
        <f>COUNTA($A$5:A937)</f>
        <v>577</v>
      </c>
      <c r="B938" s="37" t="s">
        <v>148</v>
      </c>
      <c r="C938" s="37" t="s">
        <v>1421</v>
      </c>
      <c r="D938" s="37" t="s">
        <v>1447</v>
      </c>
      <c r="E938" s="37" t="s">
        <v>1448</v>
      </c>
      <c r="F938" s="35" t="s">
        <v>60</v>
      </c>
      <c r="G938" s="37">
        <v>2</v>
      </c>
      <c r="H938" s="35" t="s">
        <v>38</v>
      </c>
      <c r="I938" s="35" t="s">
        <v>1449</v>
      </c>
      <c r="J938" s="37">
        <v>1.5</v>
      </c>
      <c r="K938" s="35">
        <v>480</v>
      </c>
      <c r="L938" s="35">
        <v>480</v>
      </c>
      <c r="M938" s="35" t="s">
        <v>1450</v>
      </c>
      <c r="N938" s="35"/>
    </row>
    <row r="939" ht="14.25" spans="1:14">
      <c r="A939" s="37">
        <f>COUNTA($A$5:A938)</f>
        <v>578</v>
      </c>
      <c r="B939" s="37" t="s">
        <v>148</v>
      </c>
      <c r="C939" s="37" t="s">
        <v>1421</v>
      </c>
      <c r="D939" s="37" t="s">
        <v>1447</v>
      </c>
      <c r="E939" s="37" t="s">
        <v>1451</v>
      </c>
      <c r="F939" s="35" t="s">
        <v>45</v>
      </c>
      <c r="G939" s="37">
        <v>3</v>
      </c>
      <c r="H939" s="35" t="s">
        <v>38</v>
      </c>
      <c r="I939" s="35" t="s">
        <v>1449</v>
      </c>
      <c r="J939" s="37">
        <v>2</v>
      </c>
      <c r="K939" s="35">
        <v>640</v>
      </c>
      <c r="L939" s="37">
        <v>1600</v>
      </c>
      <c r="M939" s="35"/>
      <c r="N939" s="35"/>
    </row>
    <row r="940" ht="28.5" spans="1:14">
      <c r="A940" s="37"/>
      <c r="B940" s="37"/>
      <c r="C940" s="37"/>
      <c r="D940" s="37"/>
      <c r="E940" s="37" t="s">
        <v>1451</v>
      </c>
      <c r="F940" s="35" t="s">
        <v>45</v>
      </c>
      <c r="G940" s="37">
        <v>3</v>
      </c>
      <c r="H940" s="35" t="s">
        <v>191</v>
      </c>
      <c r="I940" s="35" t="s">
        <v>1449</v>
      </c>
      <c r="J940" s="37">
        <v>2</v>
      </c>
      <c r="K940" s="35">
        <v>960</v>
      </c>
      <c r="L940" s="37"/>
      <c r="M940" s="35"/>
      <c r="N940" s="35"/>
    </row>
    <row r="941" ht="28.5" spans="1:14">
      <c r="A941" s="37">
        <f>COUNTA($A$5:A940)</f>
        <v>579</v>
      </c>
      <c r="B941" s="37" t="s">
        <v>148</v>
      </c>
      <c r="C941" s="37" t="s">
        <v>1421</v>
      </c>
      <c r="D941" s="37" t="s">
        <v>1447</v>
      </c>
      <c r="E941" s="37" t="s">
        <v>1452</v>
      </c>
      <c r="F941" s="35" t="s">
        <v>45</v>
      </c>
      <c r="G941" s="37">
        <v>3</v>
      </c>
      <c r="H941" s="35" t="s">
        <v>191</v>
      </c>
      <c r="I941" s="35" t="s">
        <v>1449</v>
      </c>
      <c r="J941" s="37">
        <v>1.5</v>
      </c>
      <c r="K941" s="35">
        <v>720</v>
      </c>
      <c r="L941" s="35">
        <v>720</v>
      </c>
      <c r="M941" s="35"/>
      <c r="N941" s="35"/>
    </row>
    <row r="942" ht="14.25" spans="1:14">
      <c r="A942" s="37">
        <f>COUNTA($A$5:A941)</f>
        <v>580</v>
      </c>
      <c r="B942" s="37" t="s">
        <v>148</v>
      </c>
      <c r="C942" s="37" t="s">
        <v>1421</v>
      </c>
      <c r="D942" s="37" t="s">
        <v>1453</v>
      </c>
      <c r="E942" s="37" t="s">
        <v>1454</v>
      </c>
      <c r="F942" s="35" t="s">
        <v>40</v>
      </c>
      <c r="G942" s="37">
        <v>2</v>
      </c>
      <c r="H942" s="35" t="s">
        <v>38</v>
      </c>
      <c r="I942" s="35" t="s">
        <v>1455</v>
      </c>
      <c r="J942" s="37">
        <v>1.5</v>
      </c>
      <c r="K942" s="35">
        <v>480</v>
      </c>
      <c r="L942" s="37">
        <v>1440</v>
      </c>
      <c r="M942" s="35"/>
      <c r="N942" s="35"/>
    </row>
    <row r="943" ht="28.5" spans="1:14">
      <c r="A943" s="37"/>
      <c r="B943" s="37"/>
      <c r="C943" s="37"/>
      <c r="D943" s="37"/>
      <c r="E943" s="37" t="s">
        <v>1454</v>
      </c>
      <c r="F943" s="35" t="s">
        <v>40</v>
      </c>
      <c r="G943" s="37">
        <v>2</v>
      </c>
      <c r="H943" s="35" t="s">
        <v>196</v>
      </c>
      <c r="I943" s="35" t="s">
        <v>1455</v>
      </c>
      <c r="J943" s="37">
        <v>1.5</v>
      </c>
      <c r="K943" s="35">
        <v>960</v>
      </c>
      <c r="L943" s="37"/>
      <c r="M943" s="35"/>
      <c r="N943" s="35"/>
    </row>
    <row r="944" ht="57" spans="1:14">
      <c r="A944" s="37">
        <f>COUNTA($A$5:A943)</f>
        <v>581</v>
      </c>
      <c r="B944" s="37" t="s">
        <v>148</v>
      </c>
      <c r="C944" s="37" t="s">
        <v>1421</v>
      </c>
      <c r="D944" s="37" t="s">
        <v>1453</v>
      </c>
      <c r="E944" s="37" t="s">
        <v>1456</v>
      </c>
      <c r="F944" s="35" t="s">
        <v>23</v>
      </c>
      <c r="G944" s="37">
        <v>3</v>
      </c>
      <c r="H944" s="35" t="s">
        <v>38</v>
      </c>
      <c r="I944" s="35" t="s">
        <v>1455</v>
      </c>
      <c r="J944" s="37">
        <v>1.5</v>
      </c>
      <c r="K944" s="35">
        <v>480</v>
      </c>
      <c r="L944" s="35">
        <v>480</v>
      </c>
      <c r="M944" s="35" t="s">
        <v>1457</v>
      </c>
      <c r="N944" s="35"/>
    </row>
    <row r="945" ht="28.5" spans="1:14">
      <c r="A945" s="37">
        <f>COUNTA($A$5:A944)</f>
        <v>582</v>
      </c>
      <c r="B945" s="37" t="s">
        <v>148</v>
      </c>
      <c r="C945" s="37" t="s">
        <v>1421</v>
      </c>
      <c r="D945" s="37" t="s">
        <v>1453</v>
      </c>
      <c r="E945" s="37" t="s">
        <v>1458</v>
      </c>
      <c r="F945" s="35" t="s">
        <v>523</v>
      </c>
      <c r="G945" s="37">
        <v>2</v>
      </c>
      <c r="H945" s="35" t="s">
        <v>196</v>
      </c>
      <c r="I945" s="35" t="s">
        <v>1455</v>
      </c>
      <c r="J945" s="37">
        <v>1.6</v>
      </c>
      <c r="K945" s="37">
        <v>768</v>
      </c>
      <c r="L945" s="37">
        <v>1272</v>
      </c>
      <c r="M945" s="35"/>
      <c r="N945" s="35"/>
    </row>
    <row r="946" ht="28.5" spans="1:14">
      <c r="A946" s="37"/>
      <c r="B946" s="37"/>
      <c r="C946" s="37"/>
      <c r="D946" s="37"/>
      <c r="E946" s="37" t="s">
        <v>1458</v>
      </c>
      <c r="F946" s="35" t="s">
        <v>523</v>
      </c>
      <c r="G946" s="37">
        <v>2</v>
      </c>
      <c r="H946" s="35" t="s">
        <v>191</v>
      </c>
      <c r="I946" s="35" t="s">
        <v>1455</v>
      </c>
      <c r="J946" s="37">
        <v>1.4</v>
      </c>
      <c r="K946" s="37">
        <v>504</v>
      </c>
      <c r="L946" s="37"/>
      <c r="M946" s="35"/>
      <c r="N946" s="35"/>
    </row>
    <row r="947" ht="28.5" spans="1:14">
      <c r="A947" s="37">
        <f>COUNTA($A$5:A946)</f>
        <v>583</v>
      </c>
      <c r="B947" s="37" t="s">
        <v>148</v>
      </c>
      <c r="C947" s="37" t="s">
        <v>1421</v>
      </c>
      <c r="D947" s="37" t="s">
        <v>1453</v>
      </c>
      <c r="E947" s="37" t="s">
        <v>1459</v>
      </c>
      <c r="F947" s="35" t="s">
        <v>114</v>
      </c>
      <c r="G947" s="37">
        <v>4</v>
      </c>
      <c r="H947" s="35" t="s">
        <v>196</v>
      </c>
      <c r="I947" s="35" t="s">
        <v>1455</v>
      </c>
      <c r="J947" s="37">
        <v>1</v>
      </c>
      <c r="K947" s="37">
        <v>800</v>
      </c>
      <c r="L947" s="37">
        <v>2600</v>
      </c>
      <c r="M947" s="35"/>
      <c r="N947" s="35"/>
    </row>
    <row r="948" ht="28.5" spans="1:14">
      <c r="A948" s="37"/>
      <c r="B948" s="37"/>
      <c r="C948" s="37"/>
      <c r="D948" s="37"/>
      <c r="E948" s="37" t="s">
        <v>1459</v>
      </c>
      <c r="F948" s="35" t="s">
        <v>114</v>
      </c>
      <c r="G948" s="37">
        <v>4</v>
      </c>
      <c r="H948" s="35" t="s">
        <v>191</v>
      </c>
      <c r="I948" s="35" t="s">
        <v>1455</v>
      </c>
      <c r="J948" s="37">
        <v>3</v>
      </c>
      <c r="K948" s="37">
        <v>1800</v>
      </c>
      <c r="L948" s="37"/>
      <c r="M948" s="35"/>
      <c r="N948" s="35"/>
    </row>
    <row r="949" ht="28.5" spans="1:14">
      <c r="A949" s="37">
        <f>COUNTA($A$5:A948)</f>
        <v>584</v>
      </c>
      <c r="B949" s="37" t="s">
        <v>148</v>
      </c>
      <c r="C949" s="37" t="s">
        <v>1421</v>
      </c>
      <c r="D949" s="37" t="s">
        <v>1453</v>
      </c>
      <c r="E949" s="37" t="s">
        <v>1460</v>
      </c>
      <c r="F949" s="35" t="s">
        <v>23</v>
      </c>
      <c r="G949" s="37">
        <v>1</v>
      </c>
      <c r="H949" s="35" t="s">
        <v>38</v>
      </c>
      <c r="I949" s="35" t="s">
        <v>1455</v>
      </c>
      <c r="J949" s="37">
        <v>1</v>
      </c>
      <c r="K949" s="37">
        <v>320</v>
      </c>
      <c r="L949" s="37">
        <v>320</v>
      </c>
      <c r="M949" s="35"/>
      <c r="N949" s="35"/>
    </row>
    <row r="950" ht="28.5" spans="1:14">
      <c r="A950" s="37">
        <f>COUNTA($A$5:A949)</f>
        <v>585</v>
      </c>
      <c r="B950" s="37" t="s">
        <v>148</v>
      </c>
      <c r="C950" s="37" t="s">
        <v>1421</v>
      </c>
      <c r="D950" s="37" t="s">
        <v>1453</v>
      </c>
      <c r="E950" s="37" t="s">
        <v>1461</v>
      </c>
      <c r="F950" s="35" t="s">
        <v>40</v>
      </c>
      <c r="G950" s="37">
        <v>3</v>
      </c>
      <c r="H950" s="35" t="s">
        <v>191</v>
      </c>
      <c r="I950" s="35" t="s">
        <v>1455</v>
      </c>
      <c r="J950" s="37">
        <v>1.5</v>
      </c>
      <c r="K950" s="37">
        <v>720</v>
      </c>
      <c r="L950" s="37">
        <v>1400</v>
      </c>
      <c r="M950" s="35" t="s">
        <v>1462</v>
      </c>
      <c r="N950" s="35" t="s">
        <v>1300</v>
      </c>
    </row>
    <row r="951" ht="28.5" spans="1:14">
      <c r="A951" s="37"/>
      <c r="B951" s="37"/>
      <c r="C951" s="37"/>
      <c r="D951" s="37"/>
      <c r="E951" s="37" t="s">
        <v>1461</v>
      </c>
      <c r="F951" s="35" t="s">
        <v>40</v>
      </c>
      <c r="G951" s="37">
        <v>3</v>
      </c>
      <c r="H951" s="35" t="s">
        <v>196</v>
      </c>
      <c r="I951" s="35" t="s">
        <v>1455</v>
      </c>
      <c r="J951" s="37">
        <v>1</v>
      </c>
      <c r="K951" s="37">
        <v>640</v>
      </c>
      <c r="L951" s="37"/>
      <c r="M951" s="35"/>
      <c r="N951" s="35"/>
    </row>
    <row r="952" ht="28.5" spans="1:14">
      <c r="A952" s="37"/>
      <c r="B952" s="37"/>
      <c r="C952" s="37"/>
      <c r="D952" s="37"/>
      <c r="E952" s="37" t="s">
        <v>1461</v>
      </c>
      <c r="F952" s="35" t="s">
        <v>40</v>
      </c>
      <c r="G952" s="37">
        <v>3</v>
      </c>
      <c r="H952" s="35" t="s">
        <v>280</v>
      </c>
      <c r="I952" s="35" t="s">
        <v>1455</v>
      </c>
      <c r="J952" s="37">
        <v>1</v>
      </c>
      <c r="K952" s="37">
        <v>40</v>
      </c>
      <c r="L952" s="37"/>
      <c r="M952" s="35"/>
      <c r="N952" s="35"/>
    </row>
    <row r="953" ht="14.25" spans="1:14">
      <c r="A953" s="37">
        <f>COUNTA($A$5:A952)</f>
        <v>586</v>
      </c>
      <c r="B953" s="37" t="s">
        <v>148</v>
      </c>
      <c r="C953" s="37" t="s">
        <v>1421</v>
      </c>
      <c r="D953" s="37" t="s">
        <v>1463</v>
      </c>
      <c r="E953" s="37" t="s">
        <v>1464</v>
      </c>
      <c r="F953" s="35" t="s">
        <v>45</v>
      </c>
      <c r="G953" s="37">
        <v>4</v>
      </c>
      <c r="H953" s="35" t="s">
        <v>143</v>
      </c>
      <c r="I953" s="35" t="s">
        <v>1465</v>
      </c>
      <c r="J953" s="37">
        <v>1</v>
      </c>
      <c r="K953" s="35">
        <v>320</v>
      </c>
      <c r="L953" s="37">
        <v>1040</v>
      </c>
      <c r="M953" s="35"/>
      <c r="N953" s="35"/>
    </row>
    <row r="954" ht="14.25" spans="1:14">
      <c r="A954" s="37"/>
      <c r="B954" s="37"/>
      <c r="C954" s="37"/>
      <c r="D954" s="37"/>
      <c r="E954" s="37" t="s">
        <v>1464</v>
      </c>
      <c r="F954" s="35" t="s">
        <v>45</v>
      </c>
      <c r="G954" s="37">
        <v>4</v>
      </c>
      <c r="H954" s="35" t="s">
        <v>25</v>
      </c>
      <c r="I954" s="35" t="s">
        <v>1465</v>
      </c>
      <c r="J954" s="37">
        <v>60</v>
      </c>
      <c r="K954" s="35">
        <v>720</v>
      </c>
      <c r="L954" s="37"/>
      <c r="M954" s="35"/>
      <c r="N954" s="35"/>
    </row>
    <row r="955" ht="57" spans="1:14">
      <c r="A955" s="37">
        <f>COUNTA($A$5:A954)</f>
        <v>587</v>
      </c>
      <c r="B955" s="37" t="s">
        <v>148</v>
      </c>
      <c r="C955" s="37" t="s">
        <v>1421</v>
      </c>
      <c r="D955" s="37" t="s">
        <v>1463</v>
      </c>
      <c r="E955" s="37" t="s">
        <v>1466</v>
      </c>
      <c r="F955" s="35" t="s">
        <v>114</v>
      </c>
      <c r="G955" s="37">
        <v>4</v>
      </c>
      <c r="H955" s="35" t="s">
        <v>90</v>
      </c>
      <c r="I955" s="35" t="s">
        <v>1465</v>
      </c>
      <c r="J955" s="37">
        <v>30</v>
      </c>
      <c r="K955" s="35">
        <v>600</v>
      </c>
      <c r="L955" s="35">
        <v>600</v>
      </c>
      <c r="M955" s="35" t="s">
        <v>1467</v>
      </c>
      <c r="N955" s="35"/>
    </row>
    <row r="956" ht="14.25" spans="1:14">
      <c r="A956" s="37">
        <f>COUNTA($A$5:A955)</f>
        <v>588</v>
      </c>
      <c r="B956" s="37" t="s">
        <v>148</v>
      </c>
      <c r="C956" s="37" t="s">
        <v>1421</v>
      </c>
      <c r="D956" s="37" t="s">
        <v>1468</v>
      </c>
      <c r="E956" s="37" t="s">
        <v>1469</v>
      </c>
      <c r="F956" s="35" t="s">
        <v>40</v>
      </c>
      <c r="G956" s="37">
        <v>1</v>
      </c>
      <c r="H956" s="35" t="s">
        <v>38</v>
      </c>
      <c r="I956" s="35" t="s">
        <v>1470</v>
      </c>
      <c r="J956" s="37">
        <v>1</v>
      </c>
      <c r="K956" s="35">
        <v>320</v>
      </c>
      <c r="L956" s="37">
        <v>960</v>
      </c>
      <c r="M956" s="35"/>
      <c r="N956" s="35"/>
    </row>
    <row r="957" ht="28.5" spans="1:14">
      <c r="A957" s="37"/>
      <c r="B957" s="37"/>
      <c r="C957" s="37"/>
      <c r="D957" s="37"/>
      <c r="E957" s="37" t="s">
        <v>1469</v>
      </c>
      <c r="F957" s="35" t="s">
        <v>40</v>
      </c>
      <c r="G957" s="37">
        <v>1</v>
      </c>
      <c r="H957" s="35" t="s">
        <v>196</v>
      </c>
      <c r="I957" s="35" t="s">
        <v>1470</v>
      </c>
      <c r="J957" s="37">
        <v>1</v>
      </c>
      <c r="K957" s="35">
        <v>640</v>
      </c>
      <c r="L957" s="37"/>
      <c r="M957" s="35"/>
      <c r="N957" s="35"/>
    </row>
    <row r="958" ht="85.5" spans="1:14">
      <c r="A958" s="37">
        <f>COUNTA($A$5:A957)</f>
        <v>589</v>
      </c>
      <c r="B958" s="37" t="s">
        <v>148</v>
      </c>
      <c r="C958" s="37" t="s">
        <v>1421</v>
      </c>
      <c r="D958" s="37" t="s">
        <v>1471</v>
      </c>
      <c r="E958" s="37" t="s">
        <v>1472</v>
      </c>
      <c r="F958" s="35" t="s">
        <v>45</v>
      </c>
      <c r="G958" s="37">
        <v>3</v>
      </c>
      <c r="H958" s="35" t="s">
        <v>38</v>
      </c>
      <c r="I958" s="35" t="s">
        <v>1473</v>
      </c>
      <c r="J958" s="37">
        <v>2.5</v>
      </c>
      <c r="K958" s="35">
        <v>520</v>
      </c>
      <c r="L958" s="35">
        <v>520</v>
      </c>
      <c r="M958" s="35" t="s">
        <v>1474</v>
      </c>
      <c r="N958" s="35"/>
    </row>
    <row r="959" ht="14.25" spans="1:14">
      <c r="A959" s="37">
        <f>COUNTA($A$5:A958)</f>
        <v>590</v>
      </c>
      <c r="B959" s="37" t="s">
        <v>148</v>
      </c>
      <c r="C959" s="37" t="s">
        <v>1421</v>
      </c>
      <c r="D959" s="37" t="s">
        <v>1471</v>
      </c>
      <c r="E959" s="37" t="s">
        <v>1475</v>
      </c>
      <c r="F959" s="35" t="s">
        <v>523</v>
      </c>
      <c r="G959" s="37">
        <v>2</v>
      </c>
      <c r="H959" s="35" t="s">
        <v>25</v>
      </c>
      <c r="I959" s="35" t="s">
        <v>1473</v>
      </c>
      <c r="J959" s="37">
        <v>25</v>
      </c>
      <c r="K959" s="35">
        <v>225</v>
      </c>
      <c r="L959" s="37">
        <v>1161</v>
      </c>
      <c r="M959" s="35" t="s">
        <v>1476</v>
      </c>
      <c r="N959" s="35"/>
    </row>
    <row r="960" ht="14.25" spans="1:14">
      <c r="A960" s="37"/>
      <c r="B960" s="37"/>
      <c r="C960" s="37"/>
      <c r="D960" s="37"/>
      <c r="E960" s="37" t="s">
        <v>1475</v>
      </c>
      <c r="F960" s="35" t="s">
        <v>523</v>
      </c>
      <c r="G960" s="37">
        <v>2</v>
      </c>
      <c r="H960" s="35" t="s">
        <v>90</v>
      </c>
      <c r="I960" s="35" t="s">
        <v>1473</v>
      </c>
      <c r="J960" s="37">
        <v>33</v>
      </c>
      <c r="K960" s="35">
        <v>396</v>
      </c>
      <c r="L960" s="37"/>
      <c r="M960" s="35"/>
      <c r="N960" s="35"/>
    </row>
    <row r="961" ht="28.5" spans="1:14">
      <c r="A961" s="37"/>
      <c r="B961" s="37"/>
      <c r="C961" s="37"/>
      <c r="D961" s="37"/>
      <c r="E961" s="37" t="s">
        <v>1475</v>
      </c>
      <c r="F961" s="35" t="s">
        <v>523</v>
      </c>
      <c r="G961" s="37">
        <v>2</v>
      </c>
      <c r="H961" s="35" t="s">
        <v>191</v>
      </c>
      <c r="I961" s="35" t="s">
        <v>1473</v>
      </c>
      <c r="J961" s="37">
        <v>1.5</v>
      </c>
      <c r="K961" s="35">
        <v>540</v>
      </c>
      <c r="L961" s="37"/>
      <c r="M961" s="35"/>
      <c r="N961" s="35"/>
    </row>
    <row r="962" ht="14.25" spans="1:14">
      <c r="A962" s="37">
        <f>COUNTA($A$5:A961)</f>
        <v>591</v>
      </c>
      <c r="B962" s="37" t="s">
        <v>148</v>
      </c>
      <c r="C962" s="37" t="s">
        <v>1421</v>
      </c>
      <c r="D962" s="37" t="s">
        <v>1471</v>
      </c>
      <c r="E962" s="37" t="s">
        <v>1477</v>
      </c>
      <c r="F962" s="35" t="s">
        <v>545</v>
      </c>
      <c r="G962" s="37">
        <v>3</v>
      </c>
      <c r="H962" s="35" t="s">
        <v>38</v>
      </c>
      <c r="I962" s="35" t="s">
        <v>1473</v>
      </c>
      <c r="J962" s="37">
        <v>4</v>
      </c>
      <c r="K962" s="35">
        <v>960</v>
      </c>
      <c r="L962" s="37">
        <v>1920</v>
      </c>
      <c r="M962" s="35" t="s">
        <v>1478</v>
      </c>
      <c r="N962" s="35"/>
    </row>
    <row r="963" ht="28.5" spans="1:14">
      <c r="A963" s="37"/>
      <c r="B963" s="37"/>
      <c r="C963" s="37"/>
      <c r="D963" s="37"/>
      <c r="E963" s="37" t="s">
        <v>1477</v>
      </c>
      <c r="F963" s="35" t="s">
        <v>545</v>
      </c>
      <c r="G963" s="37">
        <v>3</v>
      </c>
      <c r="H963" s="35" t="s">
        <v>196</v>
      </c>
      <c r="I963" s="35" t="s">
        <v>1473</v>
      </c>
      <c r="J963" s="37">
        <v>2</v>
      </c>
      <c r="K963" s="35">
        <v>960</v>
      </c>
      <c r="L963" s="37"/>
      <c r="M963" s="35"/>
      <c r="N963" s="35"/>
    </row>
    <row r="964" ht="42.75" spans="1:14">
      <c r="A964" s="37">
        <f>COUNTA($A$5:A963)</f>
        <v>592</v>
      </c>
      <c r="B964" s="37" t="s">
        <v>148</v>
      </c>
      <c r="C964" s="37" t="s">
        <v>1421</v>
      </c>
      <c r="D964" s="37" t="s">
        <v>1471</v>
      </c>
      <c r="E964" s="37" t="s">
        <v>1479</v>
      </c>
      <c r="F964" s="35" t="s">
        <v>114</v>
      </c>
      <c r="G964" s="37">
        <v>3</v>
      </c>
      <c r="H964" s="35" t="s">
        <v>1480</v>
      </c>
      <c r="I964" s="35" t="s">
        <v>1473</v>
      </c>
      <c r="J964" s="37">
        <v>1</v>
      </c>
      <c r="K964" s="35">
        <v>600</v>
      </c>
      <c r="L964" s="37">
        <v>2940</v>
      </c>
      <c r="M964" s="35" t="s">
        <v>1481</v>
      </c>
      <c r="N964" s="35"/>
    </row>
    <row r="965" ht="14.25" spans="1:14">
      <c r="A965" s="37"/>
      <c r="B965" s="37"/>
      <c r="C965" s="37"/>
      <c r="D965" s="37"/>
      <c r="E965" s="37" t="s">
        <v>1479</v>
      </c>
      <c r="F965" s="35" t="s">
        <v>114</v>
      </c>
      <c r="G965" s="37">
        <v>3</v>
      </c>
      <c r="H965" s="35" t="s">
        <v>1482</v>
      </c>
      <c r="I965" s="35" t="s">
        <v>1473</v>
      </c>
      <c r="J965" s="37">
        <v>1.5</v>
      </c>
      <c r="K965" s="35">
        <v>1050</v>
      </c>
      <c r="L965" s="37"/>
      <c r="M965" s="35"/>
      <c r="N965" s="35"/>
    </row>
    <row r="966" ht="14.25" spans="1:14">
      <c r="A966" s="37"/>
      <c r="B966" s="37"/>
      <c r="C966" s="37"/>
      <c r="D966" s="37"/>
      <c r="E966" s="37" t="s">
        <v>1479</v>
      </c>
      <c r="F966" s="35" t="s">
        <v>114</v>
      </c>
      <c r="G966" s="37">
        <v>3</v>
      </c>
      <c r="H966" s="35" t="s">
        <v>1483</v>
      </c>
      <c r="I966" s="35" t="s">
        <v>1473</v>
      </c>
      <c r="J966" s="37">
        <v>1.5</v>
      </c>
      <c r="K966" s="35">
        <v>900</v>
      </c>
      <c r="L966" s="37"/>
      <c r="M966" s="35"/>
      <c r="N966" s="35"/>
    </row>
    <row r="967" ht="14.25" spans="1:14">
      <c r="A967" s="37"/>
      <c r="B967" s="37"/>
      <c r="C967" s="37"/>
      <c r="D967" s="37"/>
      <c r="E967" s="37" t="s">
        <v>1479</v>
      </c>
      <c r="F967" s="35" t="s">
        <v>114</v>
      </c>
      <c r="G967" s="37">
        <v>3</v>
      </c>
      <c r="H967" s="35" t="s">
        <v>25</v>
      </c>
      <c r="I967" s="35" t="s">
        <v>1473</v>
      </c>
      <c r="J967" s="37">
        <v>26</v>
      </c>
      <c r="K967" s="35">
        <v>390</v>
      </c>
      <c r="L967" s="37"/>
      <c r="M967" s="35"/>
      <c r="N967" s="35"/>
    </row>
    <row r="968" ht="14.25" spans="1:14">
      <c r="A968" s="37">
        <f>COUNTA($A$5:A967)</f>
        <v>593</v>
      </c>
      <c r="B968" s="37" t="s">
        <v>148</v>
      </c>
      <c r="C968" s="37" t="s">
        <v>1421</v>
      </c>
      <c r="D968" s="37" t="s">
        <v>1471</v>
      </c>
      <c r="E968" s="37" t="s">
        <v>1484</v>
      </c>
      <c r="F968" s="35" t="s">
        <v>523</v>
      </c>
      <c r="G968" s="37">
        <v>3</v>
      </c>
      <c r="H968" s="35" t="s">
        <v>38</v>
      </c>
      <c r="I968" s="35" t="s">
        <v>1473</v>
      </c>
      <c r="J968" s="37">
        <v>1.2</v>
      </c>
      <c r="K968" s="35">
        <v>288</v>
      </c>
      <c r="L968" s="37">
        <v>1248</v>
      </c>
      <c r="M968" s="35" t="s">
        <v>1485</v>
      </c>
      <c r="N968" s="35"/>
    </row>
    <row r="969" ht="28.5" spans="1:14">
      <c r="A969" s="37"/>
      <c r="B969" s="37"/>
      <c r="C969" s="37"/>
      <c r="D969" s="37"/>
      <c r="E969" s="37" t="s">
        <v>1484</v>
      </c>
      <c r="F969" s="35" t="s">
        <v>523</v>
      </c>
      <c r="G969" s="37">
        <v>3</v>
      </c>
      <c r="H969" s="35" t="s">
        <v>196</v>
      </c>
      <c r="I969" s="35" t="s">
        <v>1473</v>
      </c>
      <c r="J969" s="37">
        <v>2</v>
      </c>
      <c r="K969" s="35">
        <v>960</v>
      </c>
      <c r="L969" s="37"/>
      <c r="M969" s="35"/>
      <c r="N969" s="35"/>
    </row>
    <row r="970" ht="28.5" spans="1:14">
      <c r="A970" s="37">
        <f>COUNTA($A$5:A969)</f>
        <v>594</v>
      </c>
      <c r="B970" s="37" t="s">
        <v>148</v>
      </c>
      <c r="C970" s="37" t="s">
        <v>1421</v>
      </c>
      <c r="D970" s="37" t="s">
        <v>1486</v>
      </c>
      <c r="E970" s="37" t="s">
        <v>1487</v>
      </c>
      <c r="F970" s="35" t="s">
        <v>45</v>
      </c>
      <c r="G970" s="37">
        <v>1</v>
      </c>
      <c r="H970" s="35" t="s">
        <v>196</v>
      </c>
      <c r="I970" s="35" t="s">
        <v>1424</v>
      </c>
      <c r="J970" s="37">
        <v>1.2</v>
      </c>
      <c r="K970" s="37">
        <v>768</v>
      </c>
      <c r="L970" s="37">
        <v>768</v>
      </c>
      <c r="M970" s="35"/>
      <c r="N970" s="35"/>
    </row>
    <row r="971" ht="28.5" spans="1:14">
      <c r="A971" s="37">
        <f>COUNTA($A$5:A970)</f>
        <v>595</v>
      </c>
      <c r="B971" s="37" t="s">
        <v>148</v>
      </c>
      <c r="C971" s="37" t="s">
        <v>1421</v>
      </c>
      <c r="D971" s="37" t="s">
        <v>1488</v>
      </c>
      <c r="E971" s="37" t="s">
        <v>1489</v>
      </c>
      <c r="F971" s="35" t="s">
        <v>40</v>
      </c>
      <c r="G971" s="37">
        <v>4</v>
      </c>
      <c r="H971" s="35" t="s">
        <v>196</v>
      </c>
      <c r="I971" s="35" t="s">
        <v>1490</v>
      </c>
      <c r="J971" s="37">
        <v>1.3</v>
      </c>
      <c r="K971" s="35">
        <v>832</v>
      </c>
      <c r="L971" s="37">
        <v>3312</v>
      </c>
      <c r="M971" s="35" t="s">
        <v>1491</v>
      </c>
      <c r="N971" s="35"/>
    </row>
    <row r="972" ht="28.5" spans="1:14">
      <c r="A972" s="37"/>
      <c r="B972" s="37"/>
      <c r="C972" s="37"/>
      <c r="D972" s="37"/>
      <c r="E972" s="37" t="s">
        <v>1489</v>
      </c>
      <c r="F972" s="35" t="s">
        <v>40</v>
      </c>
      <c r="G972" s="37">
        <v>4</v>
      </c>
      <c r="H972" s="35" t="s">
        <v>191</v>
      </c>
      <c r="I972" s="35" t="s">
        <v>1490</v>
      </c>
      <c r="J972" s="37">
        <v>1</v>
      </c>
      <c r="K972" s="35">
        <v>480</v>
      </c>
      <c r="L972" s="37"/>
      <c r="M972" s="35"/>
      <c r="N972" s="35"/>
    </row>
    <row r="973" ht="14.25" spans="1:14">
      <c r="A973" s="37"/>
      <c r="B973" s="37"/>
      <c r="C973" s="37"/>
      <c r="D973" s="37"/>
      <c r="E973" s="37" t="s">
        <v>1489</v>
      </c>
      <c r="F973" s="35"/>
      <c r="G973" s="37"/>
      <c r="H973" s="35" t="s">
        <v>794</v>
      </c>
      <c r="I973" s="35" t="s">
        <v>1490</v>
      </c>
      <c r="J973" s="37">
        <v>1</v>
      </c>
      <c r="K973" s="35">
        <v>2000</v>
      </c>
      <c r="L973" s="37"/>
      <c r="M973" s="35"/>
      <c r="N973" s="35"/>
    </row>
    <row r="974" ht="28.5" spans="1:14">
      <c r="A974" s="37">
        <f>COUNTA($A$5:A973)</f>
        <v>596</v>
      </c>
      <c r="B974" s="37" t="s">
        <v>148</v>
      </c>
      <c r="C974" s="10" t="s">
        <v>1492</v>
      </c>
      <c r="D974" s="10" t="s">
        <v>1493</v>
      </c>
      <c r="E974" s="10" t="s">
        <v>1494</v>
      </c>
      <c r="F974" s="10" t="s">
        <v>40</v>
      </c>
      <c r="G974" s="10">
        <v>1</v>
      </c>
      <c r="H974" s="10" t="s">
        <v>143</v>
      </c>
      <c r="I974" s="10" t="s">
        <v>1495</v>
      </c>
      <c r="J974" s="10">
        <v>1.5</v>
      </c>
      <c r="K974" s="10">
        <v>480</v>
      </c>
      <c r="L974" s="10">
        <v>480</v>
      </c>
      <c r="M974" s="10"/>
      <c r="N974" s="10"/>
    </row>
    <row r="975" ht="42.75" spans="1:14">
      <c r="A975" s="37">
        <f>COUNTA($A$5:A974)</f>
        <v>597</v>
      </c>
      <c r="B975" s="37" t="s">
        <v>148</v>
      </c>
      <c r="C975" s="10" t="s">
        <v>1492</v>
      </c>
      <c r="D975" s="10" t="s">
        <v>1496</v>
      </c>
      <c r="E975" s="10" t="s">
        <v>1497</v>
      </c>
      <c r="F975" s="10" t="s">
        <v>114</v>
      </c>
      <c r="G975" s="10">
        <v>3</v>
      </c>
      <c r="H975" s="10" t="s">
        <v>1498</v>
      </c>
      <c r="I975" s="10" t="s">
        <v>1499</v>
      </c>
      <c r="J975" s="10">
        <v>2.3</v>
      </c>
      <c r="K975" s="10">
        <v>1840</v>
      </c>
      <c r="L975" s="10">
        <v>2840</v>
      </c>
      <c r="M975" s="10" t="s">
        <v>1500</v>
      </c>
      <c r="N975" s="10"/>
    </row>
    <row r="976" ht="14.25" spans="1:14">
      <c r="A976" s="37"/>
      <c r="B976" s="37"/>
      <c r="C976" s="10"/>
      <c r="D976" s="10"/>
      <c r="E976" s="10"/>
      <c r="F976" s="10"/>
      <c r="G976" s="10"/>
      <c r="H976" s="10" t="s">
        <v>38</v>
      </c>
      <c r="I976" s="10"/>
      <c r="J976" s="10">
        <v>2.5</v>
      </c>
      <c r="K976" s="10">
        <v>1000</v>
      </c>
      <c r="L976" s="10"/>
      <c r="M976" s="10"/>
      <c r="N976" s="10"/>
    </row>
    <row r="977" ht="57" spans="1:14">
      <c r="A977" s="37">
        <f>COUNTA($A$5:A976)</f>
        <v>598</v>
      </c>
      <c r="B977" s="37" t="s">
        <v>148</v>
      </c>
      <c r="C977" s="10" t="s">
        <v>1492</v>
      </c>
      <c r="D977" s="10" t="s">
        <v>1501</v>
      </c>
      <c r="E977" s="10" t="s">
        <v>1502</v>
      </c>
      <c r="F977" s="10" t="s">
        <v>40</v>
      </c>
      <c r="G977" s="10">
        <v>2</v>
      </c>
      <c r="H977" s="10" t="s">
        <v>38</v>
      </c>
      <c r="I977" s="10" t="s">
        <v>1503</v>
      </c>
      <c r="J977" s="10">
        <v>4</v>
      </c>
      <c r="K977" s="10">
        <v>1280</v>
      </c>
      <c r="L977" s="10">
        <v>1280</v>
      </c>
      <c r="M977" s="10" t="s">
        <v>1504</v>
      </c>
      <c r="N977" s="10"/>
    </row>
    <row r="978" ht="28.5" spans="1:14">
      <c r="A978" s="37">
        <f>COUNTA($A$5:A977)</f>
        <v>599</v>
      </c>
      <c r="B978" s="37" t="s">
        <v>148</v>
      </c>
      <c r="C978" s="10" t="s">
        <v>1492</v>
      </c>
      <c r="D978" s="10" t="s">
        <v>1501</v>
      </c>
      <c r="E978" s="10" t="s">
        <v>1505</v>
      </c>
      <c r="F978" s="10" t="s">
        <v>60</v>
      </c>
      <c r="G978" s="10">
        <v>2</v>
      </c>
      <c r="H978" s="10" t="s">
        <v>38</v>
      </c>
      <c r="I978" s="10" t="s">
        <v>1503</v>
      </c>
      <c r="J978" s="10">
        <v>2.1</v>
      </c>
      <c r="K978" s="10">
        <v>672</v>
      </c>
      <c r="L978" s="10">
        <v>672</v>
      </c>
      <c r="M978" s="10"/>
      <c r="N978" s="10"/>
    </row>
    <row r="979" ht="14.25" spans="1:14">
      <c r="A979" s="37">
        <f>COUNTA($A$5:A978)</f>
        <v>600</v>
      </c>
      <c r="B979" s="37" t="s">
        <v>148</v>
      </c>
      <c r="C979" s="10" t="s">
        <v>1492</v>
      </c>
      <c r="D979" s="10" t="s">
        <v>1501</v>
      </c>
      <c r="E979" s="10" t="s">
        <v>1506</v>
      </c>
      <c r="F979" s="10" t="s">
        <v>40</v>
      </c>
      <c r="G979" s="10">
        <v>4</v>
      </c>
      <c r="H979" s="10" t="s">
        <v>38</v>
      </c>
      <c r="I979" s="10" t="s">
        <v>1503</v>
      </c>
      <c r="J979" s="10">
        <v>1.5</v>
      </c>
      <c r="K979" s="10">
        <v>480</v>
      </c>
      <c r="L979" s="10">
        <v>720</v>
      </c>
      <c r="M979" s="10" t="s">
        <v>1507</v>
      </c>
      <c r="N979" s="10"/>
    </row>
    <row r="980" ht="28.5" spans="1:14">
      <c r="A980" s="37"/>
      <c r="B980" s="37"/>
      <c r="C980" s="10"/>
      <c r="D980" s="10"/>
      <c r="E980" s="10"/>
      <c r="F980" s="10"/>
      <c r="G980" s="10"/>
      <c r="H980" s="10" t="s">
        <v>1508</v>
      </c>
      <c r="I980" s="10"/>
      <c r="J980" s="10">
        <v>0.5</v>
      </c>
      <c r="K980" s="10">
        <v>240</v>
      </c>
      <c r="L980" s="10"/>
      <c r="M980" s="10"/>
      <c r="N980" s="10"/>
    </row>
    <row r="981" ht="14.25" spans="1:14">
      <c r="A981" s="37">
        <f>COUNTA($A$5:A980)</f>
        <v>601</v>
      </c>
      <c r="B981" s="37" t="s">
        <v>148</v>
      </c>
      <c r="C981" s="10" t="s">
        <v>1492</v>
      </c>
      <c r="D981" s="10" t="s">
        <v>1509</v>
      </c>
      <c r="E981" s="10" t="s">
        <v>1510</v>
      </c>
      <c r="F981" s="10" t="s">
        <v>45</v>
      </c>
      <c r="G981" s="10">
        <v>4</v>
      </c>
      <c r="H981" s="10" t="s">
        <v>38</v>
      </c>
      <c r="I981" s="10" t="s">
        <v>1511</v>
      </c>
      <c r="J981" s="10">
        <v>1</v>
      </c>
      <c r="K981" s="10">
        <v>320</v>
      </c>
      <c r="L981" s="10">
        <v>2880</v>
      </c>
      <c r="M981" s="10"/>
      <c r="N981" s="10"/>
    </row>
    <row r="982" ht="42.75" spans="1:14">
      <c r="A982" s="37"/>
      <c r="B982" s="37"/>
      <c r="C982" s="10"/>
      <c r="D982" s="10"/>
      <c r="E982" s="10"/>
      <c r="F982" s="10"/>
      <c r="G982" s="10"/>
      <c r="H982" s="10" t="s">
        <v>1498</v>
      </c>
      <c r="I982" s="10"/>
      <c r="J982" s="10">
        <v>4</v>
      </c>
      <c r="K982" s="10">
        <v>2560</v>
      </c>
      <c r="L982" s="10"/>
      <c r="M982" s="10"/>
      <c r="N982" s="10"/>
    </row>
    <row r="983" ht="14.25" spans="1:14">
      <c r="A983" s="37">
        <f>COUNTA($A$5:A982)</f>
        <v>602</v>
      </c>
      <c r="B983" s="37" t="s">
        <v>148</v>
      </c>
      <c r="C983" s="10" t="s">
        <v>1492</v>
      </c>
      <c r="D983" s="10" t="s">
        <v>1509</v>
      </c>
      <c r="E983" s="10" t="s">
        <v>1512</v>
      </c>
      <c r="F983" s="10" t="s">
        <v>114</v>
      </c>
      <c r="G983" s="10">
        <v>3</v>
      </c>
      <c r="H983" s="10" t="s">
        <v>38</v>
      </c>
      <c r="I983" s="10" t="s">
        <v>1511</v>
      </c>
      <c r="J983" s="10">
        <v>2</v>
      </c>
      <c r="K983" s="10">
        <v>800</v>
      </c>
      <c r="L983" s="10">
        <v>1700</v>
      </c>
      <c r="M983" s="10"/>
      <c r="N983" s="10"/>
    </row>
    <row r="984" ht="14.25" spans="1:14">
      <c r="A984" s="37"/>
      <c r="B984" s="37"/>
      <c r="C984" s="10"/>
      <c r="D984" s="10"/>
      <c r="E984" s="10"/>
      <c r="F984" s="10"/>
      <c r="G984" s="10"/>
      <c r="H984" s="10" t="s">
        <v>25</v>
      </c>
      <c r="I984" s="10"/>
      <c r="J984" s="10">
        <v>20</v>
      </c>
      <c r="K984" s="10">
        <v>300</v>
      </c>
      <c r="L984" s="10"/>
      <c r="M984" s="10"/>
      <c r="N984" s="10"/>
    </row>
    <row r="985" ht="14.25" spans="1:14">
      <c r="A985" s="37"/>
      <c r="B985" s="37"/>
      <c r="C985" s="10"/>
      <c r="D985" s="10"/>
      <c r="E985" s="10"/>
      <c r="F985" s="10"/>
      <c r="G985" s="10"/>
      <c r="H985" s="10" t="s">
        <v>90</v>
      </c>
      <c r="I985" s="10"/>
      <c r="J985" s="10">
        <v>30</v>
      </c>
      <c r="K985" s="10">
        <v>600</v>
      </c>
      <c r="L985" s="10"/>
      <c r="M985" s="10"/>
      <c r="N985" s="10"/>
    </row>
    <row r="986" ht="57" spans="1:14">
      <c r="A986" s="37">
        <f>COUNTA($A$5:A985)</f>
        <v>603</v>
      </c>
      <c r="B986" s="37" t="s">
        <v>148</v>
      </c>
      <c r="C986" s="10" t="s">
        <v>1492</v>
      </c>
      <c r="D986" s="10" t="s">
        <v>1509</v>
      </c>
      <c r="E986" s="10" t="s">
        <v>1513</v>
      </c>
      <c r="F986" s="10" t="s">
        <v>45</v>
      </c>
      <c r="G986" s="10">
        <v>5</v>
      </c>
      <c r="H986" s="10" t="s">
        <v>38</v>
      </c>
      <c r="I986" s="10" t="s">
        <v>1511</v>
      </c>
      <c r="J986" s="10">
        <v>2</v>
      </c>
      <c r="K986" s="10">
        <v>640</v>
      </c>
      <c r="L986" s="10">
        <v>640</v>
      </c>
      <c r="M986" s="10" t="s">
        <v>1514</v>
      </c>
      <c r="N986" s="10"/>
    </row>
    <row r="987" ht="57" spans="1:14">
      <c r="A987" s="37">
        <f>COUNTA($A$5:A986)</f>
        <v>604</v>
      </c>
      <c r="B987" s="37" t="s">
        <v>148</v>
      </c>
      <c r="C987" s="10" t="s">
        <v>1492</v>
      </c>
      <c r="D987" s="10" t="s">
        <v>1509</v>
      </c>
      <c r="E987" s="10" t="s">
        <v>1515</v>
      </c>
      <c r="F987" s="10" t="s">
        <v>40</v>
      </c>
      <c r="G987" s="10">
        <v>2</v>
      </c>
      <c r="H987" s="10" t="s">
        <v>1498</v>
      </c>
      <c r="I987" s="10" t="s">
        <v>1511</v>
      </c>
      <c r="J987" s="10">
        <v>1.5</v>
      </c>
      <c r="K987" s="10">
        <v>960</v>
      </c>
      <c r="L987" s="10">
        <v>960</v>
      </c>
      <c r="M987" s="10" t="s">
        <v>1516</v>
      </c>
      <c r="N987" s="10"/>
    </row>
    <row r="988" ht="14.25" spans="1:14">
      <c r="A988" s="37">
        <f>COUNTA($A$5:A987)</f>
        <v>605</v>
      </c>
      <c r="B988" s="37" t="s">
        <v>148</v>
      </c>
      <c r="C988" s="10" t="s">
        <v>1492</v>
      </c>
      <c r="D988" s="10" t="s">
        <v>1509</v>
      </c>
      <c r="E988" s="10" t="s">
        <v>1517</v>
      </c>
      <c r="F988" s="10" t="s">
        <v>523</v>
      </c>
      <c r="G988" s="10">
        <v>3</v>
      </c>
      <c r="H988" s="10" t="s">
        <v>38</v>
      </c>
      <c r="I988" s="10" t="s">
        <v>1511</v>
      </c>
      <c r="J988" s="10">
        <v>0.9</v>
      </c>
      <c r="K988" s="10">
        <v>216</v>
      </c>
      <c r="L988" s="10">
        <v>1656</v>
      </c>
      <c r="M988" s="10" t="s">
        <v>1518</v>
      </c>
      <c r="N988" s="10"/>
    </row>
    <row r="989" ht="42.75" spans="1:14">
      <c r="A989" s="37"/>
      <c r="B989" s="37"/>
      <c r="C989" s="10"/>
      <c r="D989" s="10"/>
      <c r="E989" s="10"/>
      <c r="F989" s="10"/>
      <c r="G989" s="10"/>
      <c r="H989" s="10" t="s">
        <v>1498</v>
      </c>
      <c r="I989" s="10"/>
      <c r="J989" s="10">
        <v>3</v>
      </c>
      <c r="K989" s="10">
        <v>1440</v>
      </c>
      <c r="L989" s="10"/>
      <c r="M989" s="10"/>
      <c r="N989" s="10"/>
    </row>
    <row r="990" ht="42.75" spans="1:14">
      <c r="A990" s="37">
        <f>COUNTA($A$5:A989)</f>
        <v>606</v>
      </c>
      <c r="B990" s="37" t="s">
        <v>148</v>
      </c>
      <c r="C990" s="10" t="s">
        <v>1492</v>
      </c>
      <c r="D990" s="10" t="s">
        <v>1509</v>
      </c>
      <c r="E990" s="10" t="s">
        <v>1519</v>
      </c>
      <c r="F990" s="10" t="s">
        <v>45</v>
      </c>
      <c r="G990" s="10">
        <v>3</v>
      </c>
      <c r="H990" s="10" t="s">
        <v>1498</v>
      </c>
      <c r="I990" s="10" t="s">
        <v>1511</v>
      </c>
      <c r="J990" s="10">
        <v>2.5</v>
      </c>
      <c r="K990" s="10">
        <v>1600</v>
      </c>
      <c r="L990" s="10">
        <v>1600</v>
      </c>
      <c r="M990" s="10"/>
      <c r="N990" s="10"/>
    </row>
    <row r="991" ht="28.5" spans="1:14">
      <c r="A991" s="37">
        <f>COUNTA($A$5:A990)</f>
        <v>607</v>
      </c>
      <c r="B991" s="37" t="s">
        <v>148</v>
      </c>
      <c r="C991" s="10" t="s">
        <v>1492</v>
      </c>
      <c r="D991" s="10" t="s">
        <v>1520</v>
      </c>
      <c r="E991" s="10" t="s">
        <v>1521</v>
      </c>
      <c r="F991" s="10" t="s">
        <v>45</v>
      </c>
      <c r="G991" s="10">
        <v>3</v>
      </c>
      <c r="H991" s="10" t="s">
        <v>38</v>
      </c>
      <c r="I991" s="10" t="s">
        <v>1522</v>
      </c>
      <c r="J991" s="10">
        <v>1</v>
      </c>
      <c r="K991" s="10">
        <v>320</v>
      </c>
      <c r="L991" s="10">
        <v>320</v>
      </c>
      <c r="M991" s="10"/>
      <c r="N991" s="10"/>
    </row>
    <row r="992" ht="28.5" spans="1:14">
      <c r="A992" s="37">
        <f>COUNTA($A$5:A991)</f>
        <v>608</v>
      </c>
      <c r="B992" s="37" t="s">
        <v>148</v>
      </c>
      <c r="C992" s="10" t="s">
        <v>1492</v>
      </c>
      <c r="D992" s="10" t="s">
        <v>1523</v>
      </c>
      <c r="E992" s="10" t="s">
        <v>1524</v>
      </c>
      <c r="F992" s="10" t="s">
        <v>45</v>
      </c>
      <c r="G992" s="10">
        <v>1</v>
      </c>
      <c r="H992" s="10" t="s">
        <v>794</v>
      </c>
      <c r="I992" s="10" t="s">
        <v>1525</v>
      </c>
      <c r="J992" s="10">
        <v>2</v>
      </c>
      <c r="K992" s="10">
        <v>4000</v>
      </c>
      <c r="L992" s="10">
        <v>4000</v>
      </c>
      <c r="M992" s="10"/>
      <c r="N992" s="10"/>
    </row>
    <row r="993" ht="42.75" spans="1:14">
      <c r="A993" s="37">
        <f>COUNTA($A$5:A992)</f>
        <v>609</v>
      </c>
      <c r="B993" s="37" t="s">
        <v>148</v>
      </c>
      <c r="C993" s="10" t="s">
        <v>1492</v>
      </c>
      <c r="D993" s="10" t="s">
        <v>1523</v>
      </c>
      <c r="E993" s="10" t="s">
        <v>1526</v>
      </c>
      <c r="F993" s="10" t="s">
        <v>72</v>
      </c>
      <c r="G993" s="10">
        <v>5</v>
      </c>
      <c r="H993" s="10" t="s">
        <v>1498</v>
      </c>
      <c r="I993" s="10" t="s">
        <v>1522</v>
      </c>
      <c r="J993" s="10">
        <v>1.1</v>
      </c>
      <c r="K993" s="10">
        <v>880</v>
      </c>
      <c r="L993" s="10">
        <v>880</v>
      </c>
      <c r="M993" s="10"/>
      <c r="N993" s="10"/>
    </row>
    <row r="994" ht="28.5" spans="1:14">
      <c r="A994" s="37">
        <f>COUNTA($A$5:A993)</f>
        <v>610</v>
      </c>
      <c r="B994" s="37" t="s">
        <v>148</v>
      </c>
      <c r="C994" s="10" t="s">
        <v>1492</v>
      </c>
      <c r="D994" s="10" t="s">
        <v>1523</v>
      </c>
      <c r="E994" s="10" t="s">
        <v>1527</v>
      </c>
      <c r="F994" s="10" t="s">
        <v>72</v>
      </c>
      <c r="G994" s="10">
        <v>2</v>
      </c>
      <c r="H994" s="10" t="s">
        <v>25</v>
      </c>
      <c r="I994" s="10" t="s">
        <v>1522</v>
      </c>
      <c r="J994" s="10">
        <v>20</v>
      </c>
      <c r="K994" s="10">
        <v>300</v>
      </c>
      <c r="L994" s="10">
        <v>300</v>
      </c>
      <c r="M994" s="10"/>
      <c r="N994" s="10"/>
    </row>
    <row r="995" ht="57" spans="1:14">
      <c r="A995" s="37">
        <f>COUNTA($A$5:A994)</f>
        <v>611</v>
      </c>
      <c r="B995" s="37" t="s">
        <v>148</v>
      </c>
      <c r="C995" s="35" t="s">
        <v>1528</v>
      </c>
      <c r="D995" s="35" t="s">
        <v>1529</v>
      </c>
      <c r="E995" s="35" t="s">
        <v>1530</v>
      </c>
      <c r="F995" s="35" t="s">
        <v>45</v>
      </c>
      <c r="G995" s="35">
        <v>5</v>
      </c>
      <c r="H995" s="35" t="s">
        <v>196</v>
      </c>
      <c r="I995" s="35" t="s">
        <v>1529</v>
      </c>
      <c r="J995" s="35">
        <v>1.8</v>
      </c>
      <c r="K995" s="35">
        <f>800*1.8*0.8</f>
        <v>1152</v>
      </c>
      <c r="L995" s="35">
        <f>800*1.8*0.8</f>
        <v>1152</v>
      </c>
      <c r="M995" s="35" t="s">
        <v>1531</v>
      </c>
      <c r="N995" s="35"/>
    </row>
    <row r="996" ht="28.5" spans="1:14">
      <c r="A996" s="37">
        <f>COUNTA($A$5:A995)</f>
        <v>612</v>
      </c>
      <c r="B996" s="37" t="s">
        <v>148</v>
      </c>
      <c r="C996" s="35" t="s">
        <v>1528</v>
      </c>
      <c r="D996" s="35" t="s">
        <v>1532</v>
      </c>
      <c r="E996" s="35" t="s">
        <v>1533</v>
      </c>
      <c r="F996" s="35" t="s">
        <v>23</v>
      </c>
      <c r="G996" s="35">
        <v>4</v>
      </c>
      <c r="H996" s="35" t="s">
        <v>196</v>
      </c>
      <c r="I996" s="35" t="s">
        <v>1532</v>
      </c>
      <c r="J996" s="35">
        <v>1.5</v>
      </c>
      <c r="K996" s="35">
        <f>800*1.5*0.8</f>
        <v>960</v>
      </c>
      <c r="L996" s="35">
        <v>1600</v>
      </c>
      <c r="M996" s="35" t="s">
        <v>1534</v>
      </c>
      <c r="N996" s="35"/>
    </row>
    <row r="997" ht="14.25" spans="1:14">
      <c r="A997" s="37"/>
      <c r="B997" s="37"/>
      <c r="C997" s="35"/>
      <c r="D997" s="35"/>
      <c r="E997" s="35"/>
      <c r="F997" s="35"/>
      <c r="G997" s="35"/>
      <c r="H997" s="35" t="s">
        <v>38</v>
      </c>
      <c r="I997" s="35"/>
      <c r="J997" s="35">
        <v>2</v>
      </c>
      <c r="K997" s="35">
        <f>400*2*0.8</f>
        <v>640</v>
      </c>
      <c r="L997" s="35"/>
      <c r="M997" s="35"/>
      <c r="N997" s="35"/>
    </row>
    <row r="998" ht="57" spans="1:14">
      <c r="A998" s="37">
        <f>COUNTA($A$5:A997)</f>
        <v>613</v>
      </c>
      <c r="B998" s="37" t="s">
        <v>148</v>
      </c>
      <c r="C998" s="35" t="s">
        <v>1528</v>
      </c>
      <c r="D998" s="35" t="s">
        <v>1532</v>
      </c>
      <c r="E998" s="35" t="s">
        <v>1535</v>
      </c>
      <c r="F998" s="35" t="s">
        <v>60</v>
      </c>
      <c r="G998" s="35">
        <v>4</v>
      </c>
      <c r="H998" s="35" t="s">
        <v>90</v>
      </c>
      <c r="I998" s="35" t="s">
        <v>1532</v>
      </c>
      <c r="J998" s="35">
        <v>40</v>
      </c>
      <c r="K998" s="35">
        <f>40*20*0.8</f>
        <v>640</v>
      </c>
      <c r="L998" s="35">
        <f>40*20*0.8</f>
        <v>640</v>
      </c>
      <c r="M998" s="35" t="s">
        <v>1536</v>
      </c>
      <c r="N998" s="35"/>
    </row>
    <row r="999" ht="28.5" spans="1:14">
      <c r="A999" s="37">
        <f>COUNTA($A$5:A998)</f>
        <v>614</v>
      </c>
      <c r="B999" s="37" t="s">
        <v>148</v>
      </c>
      <c r="C999" s="35" t="s">
        <v>1528</v>
      </c>
      <c r="D999" s="35" t="s">
        <v>1532</v>
      </c>
      <c r="E999" s="35" t="s">
        <v>1537</v>
      </c>
      <c r="F999" s="35" t="s">
        <v>60</v>
      </c>
      <c r="G999" s="35">
        <v>4</v>
      </c>
      <c r="H999" s="35" t="s">
        <v>196</v>
      </c>
      <c r="I999" s="35" t="s">
        <v>1532</v>
      </c>
      <c r="J999" s="35">
        <v>1.5</v>
      </c>
      <c r="K999" s="35">
        <f>800*1.5*0.8</f>
        <v>960</v>
      </c>
      <c r="L999" s="35">
        <v>1440</v>
      </c>
      <c r="M999" s="35" t="s">
        <v>1538</v>
      </c>
      <c r="N999" s="35"/>
    </row>
    <row r="1000" ht="14.25" spans="1:14">
      <c r="A1000" s="37"/>
      <c r="B1000" s="37"/>
      <c r="C1000" s="35"/>
      <c r="D1000" s="35"/>
      <c r="E1000" s="35"/>
      <c r="F1000" s="35"/>
      <c r="G1000" s="35"/>
      <c r="H1000" s="35" t="s">
        <v>38</v>
      </c>
      <c r="I1000" s="35"/>
      <c r="J1000" s="35">
        <v>1.5</v>
      </c>
      <c r="K1000" s="35">
        <f>400*1.5*0.8</f>
        <v>480</v>
      </c>
      <c r="L1000" s="35"/>
      <c r="M1000" s="35"/>
      <c r="N1000" s="35"/>
    </row>
    <row r="1001" ht="28.5" spans="1:14">
      <c r="A1001" s="37">
        <f>COUNTA($A$5:A1000)</f>
        <v>615</v>
      </c>
      <c r="B1001" s="37" t="s">
        <v>148</v>
      </c>
      <c r="C1001" s="35" t="s">
        <v>1528</v>
      </c>
      <c r="D1001" s="35" t="s">
        <v>1532</v>
      </c>
      <c r="E1001" s="35" t="s">
        <v>1539</v>
      </c>
      <c r="F1001" s="35" t="s">
        <v>112</v>
      </c>
      <c r="G1001" s="35">
        <v>4</v>
      </c>
      <c r="H1001" s="35" t="s">
        <v>196</v>
      </c>
      <c r="I1001" s="35" t="s">
        <v>1532</v>
      </c>
      <c r="J1001" s="35">
        <v>1.3</v>
      </c>
      <c r="K1001" s="35">
        <f>800*1.3*0.8</f>
        <v>832</v>
      </c>
      <c r="L1001" s="35">
        <v>1728</v>
      </c>
      <c r="M1001" s="35" t="s">
        <v>1540</v>
      </c>
      <c r="N1001" s="35"/>
    </row>
    <row r="1002" ht="14.25" spans="1:14">
      <c r="A1002" s="37"/>
      <c r="B1002" s="37"/>
      <c r="C1002" s="35"/>
      <c r="D1002" s="35"/>
      <c r="E1002" s="35"/>
      <c r="F1002" s="35"/>
      <c r="G1002" s="35"/>
      <c r="H1002" s="35" t="s">
        <v>143</v>
      </c>
      <c r="I1002" s="35"/>
      <c r="J1002" s="35">
        <v>1</v>
      </c>
      <c r="K1002" s="35">
        <f>400*1*0.8</f>
        <v>320</v>
      </c>
      <c r="L1002" s="35"/>
      <c r="M1002" s="35"/>
      <c r="N1002" s="35"/>
    </row>
    <row r="1003" ht="14.25" spans="1:14">
      <c r="A1003" s="37"/>
      <c r="B1003" s="37"/>
      <c r="C1003" s="35"/>
      <c r="D1003" s="35"/>
      <c r="E1003" s="35"/>
      <c r="F1003" s="35"/>
      <c r="G1003" s="35"/>
      <c r="H1003" s="35" t="s">
        <v>38</v>
      </c>
      <c r="I1003" s="35"/>
      <c r="J1003" s="35">
        <v>1.8</v>
      </c>
      <c r="K1003" s="35">
        <f>1.8*400*0.8</f>
        <v>576</v>
      </c>
      <c r="L1003" s="35"/>
      <c r="M1003" s="35"/>
      <c r="N1003" s="35"/>
    </row>
    <row r="1004" ht="28.5" spans="1:14">
      <c r="A1004" s="37">
        <f>COUNTA($A$5:A1003)</f>
        <v>616</v>
      </c>
      <c r="B1004" s="37" t="s">
        <v>148</v>
      </c>
      <c r="C1004" s="35" t="s">
        <v>1528</v>
      </c>
      <c r="D1004" s="35" t="s">
        <v>1541</v>
      </c>
      <c r="E1004" s="35" t="s">
        <v>1542</v>
      </c>
      <c r="F1004" s="35" t="s">
        <v>60</v>
      </c>
      <c r="G1004" s="35">
        <v>2</v>
      </c>
      <c r="H1004" s="35" t="s">
        <v>196</v>
      </c>
      <c r="I1004" s="35" t="s">
        <v>1541</v>
      </c>
      <c r="J1004" s="35">
        <v>1</v>
      </c>
      <c r="K1004" s="35">
        <f>800*1*0.8</f>
        <v>640</v>
      </c>
      <c r="L1004" s="35">
        <v>1440</v>
      </c>
      <c r="M1004" s="35" t="s">
        <v>1543</v>
      </c>
      <c r="N1004" s="35"/>
    </row>
    <row r="1005" ht="28.5" spans="1:14">
      <c r="A1005" s="37"/>
      <c r="B1005" s="37"/>
      <c r="C1005" s="35"/>
      <c r="D1005" s="35"/>
      <c r="E1005" s="35"/>
      <c r="F1005" s="35"/>
      <c r="G1005" s="35"/>
      <c r="H1005" s="35" t="s">
        <v>191</v>
      </c>
      <c r="I1005" s="35"/>
      <c r="J1005" s="35">
        <v>1</v>
      </c>
      <c r="K1005" s="35">
        <f>600*1*0.8</f>
        <v>480</v>
      </c>
      <c r="L1005" s="35"/>
      <c r="M1005" s="35"/>
      <c r="N1005" s="35"/>
    </row>
    <row r="1006" ht="14.25" spans="1:14">
      <c r="A1006" s="37"/>
      <c r="B1006" s="37"/>
      <c r="C1006" s="35"/>
      <c r="D1006" s="35"/>
      <c r="E1006" s="35"/>
      <c r="F1006" s="35"/>
      <c r="G1006" s="35"/>
      <c r="H1006" s="35" t="s">
        <v>143</v>
      </c>
      <c r="I1006" s="35"/>
      <c r="J1006" s="35">
        <v>1</v>
      </c>
      <c r="K1006" s="35">
        <f>400*1*0.8</f>
        <v>320</v>
      </c>
      <c r="L1006" s="35"/>
      <c r="M1006" s="35"/>
      <c r="N1006" s="35"/>
    </row>
    <row r="1007" ht="14.25" spans="1:14">
      <c r="A1007" s="37">
        <f>COUNTA($A$5:A1006)</f>
        <v>617</v>
      </c>
      <c r="B1007" s="37" t="s">
        <v>148</v>
      </c>
      <c r="C1007" s="35" t="s">
        <v>1528</v>
      </c>
      <c r="D1007" s="35" t="s">
        <v>1541</v>
      </c>
      <c r="E1007" s="35" t="s">
        <v>1544</v>
      </c>
      <c r="F1007" s="35" t="s">
        <v>60</v>
      </c>
      <c r="G1007" s="35">
        <v>5</v>
      </c>
      <c r="H1007" s="35" t="s">
        <v>143</v>
      </c>
      <c r="I1007" s="35" t="s">
        <v>1541</v>
      </c>
      <c r="J1007" s="35">
        <v>1.5</v>
      </c>
      <c r="K1007" s="35">
        <f>400*1.5*0.8</f>
        <v>480</v>
      </c>
      <c r="L1007" s="35">
        <v>720</v>
      </c>
      <c r="M1007" s="35" t="s">
        <v>1545</v>
      </c>
      <c r="N1007" s="35"/>
    </row>
    <row r="1008" ht="28.5" spans="1:14">
      <c r="A1008" s="37"/>
      <c r="B1008" s="37"/>
      <c r="C1008" s="35"/>
      <c r="D1008" s="35"/>
      <c r="E1008" s="35"/>
      <c r="F1008" s="35"/>
      <c r="G1008" s="35"/>
      <c r="H1008" s="35" t="s">
        <v>191</v>
      </c>
      <c r="I1008" s="35"/>
      <c r="J1008" s="35">
        <v>0.5</v>
      </c>
      <c r="K1008" s="35">
        <f>600*0.5*0.8</f>
        <v>240</v>
      </c>
      <c r="L1008" s="35"/>
      <c r="M1008" s="35"/>
      <c r="N1008" s="35"/>
    </row>
    <row r="1009" ht="28.5" spans="1:14">
      <c r="A1009" s="37">
        <f>COUNTA($A$5:A1008)</f>
        <v>618</v>
      </c>
      <c r="B1009" s="37" t="s">
        <v>148</v>
      </c>
      <c r="C1009" s="35" t="s">
        <v>1528</v>
      </c>
      <c r="D1009" s="35" t="s">
        <v>1541</v>
      </c>
      <c r="E1009" s="35" t="s">
        <v>1546</v>
      </c>
      <c r="F1009" s="35" t="s">
        <v>545</v>
      </c>
      <c r="G1009" s="35">
        <v>6</v>
      </c>
      <c r="H1009" s="35" t="s">
        <v>196</v>
      </c>
      <c r="I1009" s="35" t="s">
        <v>1541</v>
      </c>
      <c r="J1009" s="35">
        <v>1</v>
      </c>
      <c r="K1009" s="35">
        <f>800*1*0.6</f>
        <v>480</v>
      </c>
      <c r="L1009" s="35">
        <v>1080</v>
      </c>
      <c r="M1009" s="35" t="s">
        <v>1547</v>
      </c>
      <c r="N1009" s="35"/>
    </row>
    <row r="1010" ht="14.25" spans="1:14">
      <c r="A1010" s="37"/>
      <c r="B1010" s="37"/>
      <c r="C1010" s="35"/>
      <c r="D1010" s="35"/>
      <c r="E1010" s="35"/>
      <c r="F1010" s="35"/>
      <c r="G1010" s="35"/>
      <c r="H1010" s="35" t="s">
        <v>143</v>
      </c>
      <c r="I1010" s="35"/>
      <c r="J1010" s="35">
        <v>2.5</v>
      </c>
      <c r="K1010" s="35">
        <f>400*2.5*0.6</f>
        <v>600</v>
      </c>
      <c r="L1010" s="35"/>
      <c r="M1010" s="35"/>
      <c r="N1010" s="35"/>
    </row>
    <row r="1011" ht="99.75" spans="1:14">
      <c r="A1011" s="37">
        <f>COUNTA($A$5:A1010)</f>
        <v>619</v>
      </c>
      <c r="B1011" s="37" t="s">
        <v>148</v>
      </c>
      <c r="C1011" s="35" t="s">
        <v>1528</v>
      </c>
      <c r="D1011" s="35" t="s">
        <v>1541</v>
      </c>
      <c r="E1011" s="35" t="s">
        <v>1548</v>
      </c>
      <c r="F1011" s="35" t="s">
        <v>40</v>
      </c>
      <c r="G1011" s="35">
        <v>4</v>
      </c>
      <c r="H1011" s="35" t="s">
        <v>196</v>
      </c>
      <c r="I1011" s="35" t="s">
        <v>1541</v>
      </c>
      <c r="J1011" s="35">
        <v>5</v>
      </c>
      <c r="K1011" s="35">
        <v>2920</v>
      </c>
      <c r="L1011" s="35">
        <v>2920</v>
      </c>
      <c r="M1011" s="35" t="s">
        <v>1549</v>
      </c>
      <c r="N1011" s="35" t="s">
        <v>1300</v>
      </c>
    </row>
    <row r="1012" ht="28.5" spans="1:14">
      <c r="A1012" s="37">
        <f>COUNTA($A$5:A1011)</f>
        <v>620</v>
      </c>
      <c r="B1012" s="37" t="s">
        <v>148</v>
      </c>
      <c r="C1012" s="35" t="s">
        <v>1528</v>
      </c>
      <c r="D1012" s="35" t="s">
        <v>1550</v>
      </c>
      <c r="E1012" s="35" t="s">
        <v>1551</v>
      </c>
      <c r="F1012" s="35" t="s">
        <v>60</v>
      </c>
      <c r="G1012" s="35">
        <v>2</v>
      </c>
      <c r="H1012" s="35" t="s">
        <v>191</v>
      </c>
      <c r="I1012" s="35" t="s">
        <v>1550</v>
      </c>
      <c r="J1012" s="35">
        <v>1</v>
      </c>
      <c r="K1012" s="35">
        <f>600*1*0.8</f>
        <v>480</v>
      </c>
      <c r="L1012" s="35">
        <v>1120</v>
      </c>
      <c r="M1012" s="35" t="s">
        <v>1552</v>
      </c>
      <c r="N1012" s="35"/>
    </row>
    <row r="1013" ht="14.25" spans="1:14">
      <c r="A1013" s="37"/>
      <c r="B1013" s="37"/>
      <c r="C1013" s="35"/>
      <c r="D1013" s="35"/>
      <c r="E1013" s="35"/>
      <c r="F1013" s="35"/>
      <c r="G1013" s="35"/>
      <c r="H1013" s="35" t="s">
        <v>38</v>
      </c>
      <c r="I1013" s="35"/>
      <c r="J1013" s="35">
        <v>2</v>
      </c>
      <c r="K1013" s="35">
        <f>400*2*0.8</f>
        <v>640</v>
      </c>
      <c r="L1013" s="35"/>
      <c r="M1013" s="35"/>
      <c r="N1013" s="35"/>
    </row>
    <row r="1014" ht="28.5" spans="1:14">
      <c r="A1014" s="37">
        <f>COUNTA($A$5:A1013)</f>
        <v>621</v>
      </c>
      <c r="B1014" s="37" t="s">
        <v>148</v>
      </c>
      <c r="C1014" s="35" t="s">
        <v>1528</v>
      </c>
      <c r="D1014" s="35" t="s">
        <v>1550</v>
      </c>
      <c r="E1014" s="35" t="s">
        <v>1553</v>
      </c>
      <c r="F1014" s="35" t="s">
        <v>45</v>
      </c>
      <c r="G1014" s="35">
        <v>3</v>
      </c>
      <c r="H1014" s="35" t="s">
        <v>196</v>
      </c>
      <c r="I1014" s="35" t="s">
        <v>1550</v>
      </c>
      <c r="J1014" s="35">
        <v>1.7</v>
      </c>
      <c r="K1014" s="35">
        <f>800*1.7*0.8</f>
        <v>1088</v>
      </c>
      <c r="L1014" s="35">
        <v>2516</v>
      </c>
      <c r="M1014" s="35" t="s">
        <v>1554</v>
      </c>
      <c r="N1014" s="35"/>
    </row>
    <row r="1015" ht="14.25" spans="1:14">
      <c r="A1015" s="37"/>
      <c r="B1015" s="37"/>
      <c r="C1015" s="35"/>
      <c r="D1015" s="35"/>
      <c r="E1015" s="35"/>
      <c r="F1015" s="35"/>
      <c r="G1015" s="35"/>
      <c r="H1015" s="35" t="s">
        <v>1555</v>
      </c>
      <c r="I1015" s="35"/>
      <c r="J1015" s="35">
        <v>35</v>
      </c>
      <c r="K1015" s="35">
        <f>15*35*0.8</f>
        <v>420</v>
      </c>
      <c r="L1015" s="35"/>
      <c r="M1015" s="35"/>
      <c r="N1015" s="35"/>
    </row>
    <row r="1016" ht="28.5" spans="1:14">
      <c r="A1016" s="37"/>
      <c r="B1016" s="37"/>
      <c r="C1016" s="35"/>
      <c r="D1016" s="35"/>
      <c r="E1016" s="35"/>
      <c r="F1016" s="35"/>
      <c r="G1016" s="35"/>
      <c r="H1016" s="35" t="s">
        <v>280</v>
      </c>
      <c r="I1016" s="35"/>
      <c r="J1016" s="35">
        <v>1.8</v>
      </c>
      <c r="K1016" s="35">
        <f>500*1.8*0.8</f>
        <v>720</v>
      </c>
      <c r="L1016" s="35"/>
      <c r="M1016" s="35"/>
      <c r="N1016" s="35"/>
    </row>
    <row r="1017" ht="14.25" spans="1:14">
      <c r="A1017" s="37"/>
      <c r="B1017" s="37"/>
      <c r="C1017" s="35"/>
      <c r="D1017" s="35"/>
      <c r="E1017" s="35"/>
      <c r="F1017" s="35"/>
      <c r="G1017" s="35"/>
      <c r="H1017" s="35" t="s">
        <v>38</v>
      </c>
      <c r="I1017" s="35"/>
      <c r="J1017" s="35">
        <v>0.9</v>
      </c>
      <c r="K1017" s="35">
        <f>400*0.9*0.8</f>
        <v>288</v>
      </c>
      <c r="L1017" s="35"/>
      <c r="M1017" s="35"/>
      <c r="N1017" s="35"/>
    </row>
    <row r="1018" ht="28.5" spans="1:14">
      <c r="A1018" s="37">
        <f>COUNTA($A$5:A1017)</f>
        <v>622</v>
      </c>
      <c r="B1018" s="37" t="s">
        <v>148</v>
      </c>
      <c r="C1018" s="35" t="s">
        <v>1528</v>
      </c>
      <c r="D1018" s="35" t="s">
        <v>1556</v>
      </c>
      <c r="E1018" s="35" t="s">
        <v>1557</v>
      </c>
      <c r="F1018" s="35" t="s">
        <v>60</v>
      </c>
      <c r="G1018" s="35">
        <v>4</v>
      </c>
      <c r="H1018" s="35" t="s">
        <v>196</v>
      </c>
      <c r="I1018" s="35" t="s">
        <v>1556</v>
      </c>
      <c r="J1018" s="35">
        <v>2</v>
      </c>
      <c r="K1018" s="35">
        <f>800*2*0.8</f>
        <v>1280</v>
      </c>
      <c r="L1018" s="35">
        <v>3232</v>
      </c>
      <c r="M1018" s="35" t="s">
        <v>1558</v>
      </c>
      <c r="N1018" s="35"/>
    </row>
    <row r="1019" ht="14.25" spans="1:14">
      <c r="A1019" s="37"/>
      <c r="B1019" s="37"/>
      <c r="C1019" s="35"/>
      <c r="D1019" s="35"/>
      <c r="E1019" s="35"/>
      <c r="F1019" s="35"/>
      <c r="G1019" s="35"/>
      <c r="H1019" s="35" t="s">
        <v>1559</v>
      </c>
      <c r="I1019" s="35"/>
      <c r="J1019" s="35">
        <v>0.8</v>
      </c>
      <c r="K1019" s="35">
        <f>0.8*800*0.8</f>
        <v>512</v>
      </c>
      <c r="L1019" s="35"/>
      <c r="M1019" s="35"/>
      <c r="N1019" s="35"/>
    </row>
    <row r="1020" ht="14.25" spans="1:14">
      <c r="A1020" s="37"/>
      <c r="B1020" s="37"/>
      <c r="C1020" s="35"/>
      <c r="D1020" s="35"/>
      <c r="E1020" s="35"/>
      <c r="F1020" s="35"/>
      <c r="G1020" s="35"/>
      <c r="H1020" s="35" t="s">
        <v>38</v>
      </c>
      <c r="I1020" s="35"/>
      <c r="J1020" s="35">
        <v>4.5</v>
      </c>
      <c r="K1020" s="35">
        <f>400*4.5*0.8</f>
        <v>1440</v>
      </c>
      <c r="L1020" s="35"/>
      <c r="M1020" s="35"/>
      <c r="N1020" s="35"/>
    </row>
    <row r="1021" ht="14.25" spans="1:14">
      <c r="A1021" s="37">
        <f>COUNTA($A$5:A1020)</f>
        <v>623</v>
      </c>
      <c r="B1021" s="37" t="s">
        <v>148</v>
      </c>
      <c r="C1021" s="35" t="s">
        <v>1528</v>
      </c>
      <c r="D1021" s="35" t="s">
        <v>1556</v>
      </c>
      <c r="E1021" s="35" t="s">
        <v>1560</v>
      </c>
      <c r="F1021" s="35" t="s">
        <v>45</v>
      </c>
      <c r="G1021" s="35">
        <v>1</v>
      </c>
      <c r="H1021" s="35" t="s">
        <v>38</v>
      </c>
      <c r="I1021" s="35" t="s">
        <v>1556</v>
      </c>
      <c r="J1021" s="35">
        <v>0.5</v>
      </c>
      <c r="K1021" s="35">
        <f>400*0.5*0.8</f>
        <v>160</v>
      </c>
      <c r="L1021" s="35">
        <v>3568</v>
      </c>
      <c r="M1021" s="35"/>
      <c r="N1021" s="35"/>
    </row>
    <row r="1022" ht="14.25" spans="1:14">
      <c r="A1022" s="37"/>
      <c r="B1022" s="37"/>
      <c r="C1022" s="35"/>
      <c r="D1022" s="35"/>
      <c r="E1022" s="35"/>
      <c r="F1022" s="35"/>
      <c r="G1022" s="35"/>
      <c r="H1022" s="35" t="s">
        <v>794</v>
      </c>
      <c r="I1022" s="35"/>
      <c r="J1022" s="35">
        <v>1</v>
      </c>
      <c r="K1022" s="35">
        <f>2500*1*0.8</f>
        <v>2000</v>
      </c>
      <c r="L1022" s="35"/>
      <c r="M1022" s="35"/>
      <c r="N1022" s="35"/>
    </row>
    <row r="1023" ht="28.5" spans="1:14">
      <c r="A1023" s="37"/>
      <c r="B1023" s="37"/>
      <c r="C1023" s="35"/>
      <c r="D1023" s="35"/>
      <c r="E1023" s="35"/>
      <c r="F1023" s="35"/>
      <c r="G1023" s="35"/>
      <c r="H1023" s="35" t="s">
        <v>196</v>
      </c>
      <c r="I1023" s="35"/>
      <c r="J1023" s="35">
        <v>2.2</v>
      </c>
      <c r="K1023" s="35">
        <f>2.2*800*0.8</f>
        <v>1408</v>
      </c>
      <c r="L1023" s="35"/>
      <c r="M1023" s="35"/>
      <c r="N1023" s="35"/>
    </row>
    <row r="1024" ht="99.75" spans="1:14">
      <c r="A1024" s="37">
        <f>COUNTA($A$5:A1023)</f>
        <v>624</v>
      </c>
      <c r="B1024" s="37" t="s">
        <v>148</v>
      </c>
      <c r="C1024" s="35" t="s">
        <v>1528</v>
      </c>
      <c r="D1024" s="35" t="s">
        <v>1556</v>
      </c>
      <c r="E1024" s="35" t="s">
        <v>1561</v>
      </c>
      <c r="F1024" s="35" t="s">
        <v>60</v>
      </c>
      <c r="G1024" s="35">
        <v>4</v>
      </c>
      <c r="H1024" s="35" t="s">
        <v>196</v>
      </c>
      <c r="I1024" s="35" t="s">
        <v>1556</v>
      </c>
      <c r="J1024" s="35">
        <v>3</v>
      </c>
      <c r="K1024" s="66">
        <v>1920</v>
      </c>
      <c r="L1024" s="35">
        <v>1840</v>
      </c>
      <c r="M1024" s="35" t="s">
        <v>1562</v>
      </c>
      <c r="N1024" s="35" t="s">
        <v>1300</v>
      </c>
    </row>
    <row r="1025" ht="14.25" spans="1:14">
      <c r="A1025" s="37">
        <f>COUNTA($A$5:A1024)</f>
        <v>625</v>
      </c>
      <c r="B1025" s="37" t="s">
        <v>148</v>
      </c>
      <c r="C1025" s="35" t="s">
        <v>1528</v>
      </c>
      <c r="D1025" s="35" t="s">
        <v>1563</v>
      </c>
      <c r="E1025" s="35" t="s">
        <v>1564</v>
      </c>
      <c r="F1025" s="35" t="s">
        <v>40</v>
      </c>
      <c r="G1025" s="35">
        <v>3</v>
      </c>
      <c r="H1025" s="35" t="s">
        <v>143</v>
      </c>
      <c r="I1025" s="35" t="s">
        <v>1563</v>
      </c>
      <c r="J1025" s="35">
        <v>1</v>
      </c>
      <c r="K1025" s="35">
        <f>400*1*0.8</f>
        <v>320</v>
      </c>
      <c r="L1025" s="35">
        <v>2560</v>
      </c>
      <c r="M1025" s="35" t="s">
        <v>1565</v>
      </c>
      <c r="N1025" s="35"/>
    </row>
    <row r="1026" ht="28.5" spans="1:14">
      <c r="A1026" s="37"/>
      <c r="B1026" s="37"/>
      <c r="C1026" s="35"/>
      <c r="D1026" s="35"/>
      <c r="E1026" s="35"/>
      <c r="F1026" s="35"/>
      <c r="G1026" s="35"/>
      <c r="H1026" s="35" t="s">
        <v>196</v>
      </c>
      <c r="I1026" s="35"/>
      <c r="J1026" s="35">
        <v>3.5</v>
      </c>
      <c r="K1026" s="35">
        <f>800*3.5*0.8</f>
        <v>2240</v>
      </c>
      <c r="L1026" s="35"/>
      <c r="M1026" s="35"/>
      <c r="N1026" s="35"/>
    </row>
    <row r="1027" ht="57" spans="1:14">
      <c r="A1027" s="37">
        <f>COUNTA($A$5:A1026)</f>
        <v>626</v>
      </c>
      <c r="B1027" s="37" t="s">
        <v>148</v>
      </c>
      <c r="C1027" s="35" t="s">
        <v>1528</v>
      </c>
      <c r="D1027" s="35" t="s">
        <v>1566</v>
      </c>
      <c r="E1027" s="35" t="s">
        <v>1567</v>
      </c>
      <c r="F1027" s="35" t="s">
        <v>40</v>
      </c>
      <c r="G1027" s="35">
        <v>5</v>
      </c>
      <c r="H1027" s="35" t="s">
        <v>196</v>
      </c>
      <c r="I1027" s="35" t="s">
        <v>1566</v>
      </c>
      <c r="J1027" s="35">
        <v>2</v>
      </c>
      <c r="K1027" s="35">
        <f>800*2*0.8</f>
        <v>1280</v>
      </c>
      <c r="L1027" s="35">
        <f>800*2*0.8</f>
        <v>1280</v>
      </c>
      <c r="M1027" s="35" t="s">
        <v>1568</v>
      </c>
      <c r="N1027" s="35"/>
    </row>
    <row r="1028" ht="57" spans="1:14">
      <c r="A1028" s="37">
        <f>COUNTA($A$5:A1027)</f>
        <v>627</v>
      </c>
      <c r="B1028" s="37" t="s">
        <v>148</v>
      </c>
      <c r="C1028" s="35" t="s">
        <v>1528</v>
      </c>
      <c r="D1028" s="35" t="s">
        <v>1569</v>
      </c>
      <c r="E1028" s="35" t="s">
        <v>1570</v>
      </c>
      <c r="F1028" s="35" t="s">
        <v>23</v>
      </c>
      <c r="G1028" s="35">
        <v>6</v>
      </c>
      <c r="H1028" s="35" t="s">
        <v>196</v>
      </c>
      <c r="I1028" s="35" t="s">
        <v>1569</v>
      </c>
      <c r="J1028" s="35">
        <v>2.2</v>
      </c>
      <c r="K1028" s="35">
        <f>800*2.2*0.8</f>
        <v>1408</v>
      </c>
      <c r="L1028" s="35">
        <f>800*2.2*0.8</f>
        <v>1408</v>
      </c>
      <c r="M1028" s="35" t="s">
        <v>1571</v>
      </c>
      <c r="N1028" s="35"/>
    </row>
    <row r="1029" ht="57" spans="1:14">
      <c r="A1029" s="37">
        <f>COUNTA($A$5:A1028)</f>
        <v>628</v>
      </c>
      <c r="B1029" s="37" t="s">
        <v>148</v>
      </c>
      <c r="C1029" s="35" t="s">
        <v>1528</v>
      </c>
      <c r="D1029" s="35" t="s">
        <v>1569</v>
      </c>
      <c r="E1029" s="35" t="s">
        <v>1572</v>
      </c>
      <c r="F1029" s="35" t="s">
        <v>1573</v>
      </c>
      <c r="G1029" s="35">
        <v>3</v>
      </c>
      <c r="H1029" s="35" t="s">
        <v>196</v>
      </c>
      <c r="I1029" s="35" t="s">
        <v>1569</v>
      </c>
      <c r="J1029" s="35">
        <v>1.5</v>
      </c>
      <c r="K1029" s="35">
        <f>800*1.5*0.6</f>
        <v>720</v>
      </c>
      <c r="L1029" s="35">
        <f>800*1.5*0.6</f>
        <v>720</v>
      </c>
      <c r="M1029" s="35" t="s">
        <v>1574</v>
      </c>
      <c r="N1029" s="35"/>
    </row>
    <row r="1030" ht="71.25" spans="1:14">
      <c r="A1030" s="37">
        <f>COUNTA($A$5:A1029)</f>
        <v>629</v>
      </c>
      <c r="B1030" s="37" t="s">
        <v>148</v>
      </c>
      <c r="C1030" s="35" t="s">
        <v>1528</v>
      </c>
      <c r="D1030" s="35" t="s">
        <v>1569</v>
      </c>
      <c r="E1030" s="35" t="s">
        <v>1575</v>
      </c>
      <c r="F1030" s="35" t="s">
        <v>45</v>
      </c>
      <c r="G1030" s="35">
        <v>3</v>
      </c>
      <c r="H1030" s="35" t="s">
        <v>191</v>
      </c>
      <c r="I1030" s="35" t="s">
        <v>1569</v>
      </c>
      <c r="J1030" s="35">
        <v>4</v>
      </c>
      <c r="K1030" s="35">
        <f>600*4*0.8</f>
        <v>1920</v>
      </c>
      <c r="L1030" s="35">
        <f>600*4*0.8</f>
        <v>1920</v>
      </c>
      <c r="M1030" s="35" t="s">
        <v>1576</v>
      </c>
      <c r="N1030" s="35"/>
    </row>
    <row r="1031" ht="28.5" spans="1:14">
      <c r="A1031" s="37">
        <f>COUNTA($A$5:A1030)</f>
        <v>630</v>
      </c>
      <c r="B1031" s="37" t="s">
        <v>148</v>
      </c>
      <c r="C1031" s="35" t="s">
        <v>1528</v>
      </c>
      <c r="D1031" s="35" t="s">
        <v>1569</v>
      </c>
      <c r="E1031" s="35" t="s">
        <v>1577</v>
      </c>
      <c r="F1031" s="35" t="s">
        <v>545</v>
      </c>
      <c r="G1031" s="35">
        <v>2</v>
      </c>
      <c r="H1031" s="35" t="s">
        <v>196</v>
      </c>
      <c r="I1031" s="35" t="s">
        <v>1569</v>
      </c>
      <c r="J1031" s="35">
        <v>1</v>
      </c>
      <c r="K1031" s="35">
        <f>800*1*0.6</f>
        <v>480</v>
      </c>
      <c r="L1031" s="35">
        <v>840</v>
      </c>
      <c r="M1031" s="35" t="s">
        <v>1578</v>
      </c>
      <c r="N1031" s="35"/>
    </row>
    <row r="1032" ht="28.5" spans="1:14">
      <c r="A1032" s="37"/>
      <c r="B1032" s="37"/>
      <c r="C1032" s="35"/>
      <c r="D1032" s="35"/>
      <c r="E1032" s="35"/>
      <c r="F1032" s="35"/>
      <c r="G1032" s="35"/>
      <c r="H1032" s="35" t="s">
        <v>191</v>
      </c>
      <c r="I1032" s="35"/>
      <c r="J1032" s="35">
        <v>1</v>
      </c>
      <c r="K1032" s="35">
        <f>600*1*0.6</f>
        <v>360</v>
      </c>
      <c r="L1032" s="35"/>
      <c r="M1032" s="35"/>
      <c r="N1032" s="35"/>
    </row>
    <row r="1033" ht="28.5" spans="1:14">
      <c r="A1033" s="37">
        <f>COUNTA($A$5:A1032)</f>
        <v>631</v>
      </c>
      <c r="B1033" s="37" t="s">
        <v>148</v>
      </c>
      <c r="C1033" s="35" t="s">
        <v>1579</v>
      </c>
      <c r="D1033" s="35" t="s">
        <v>1580</v>
      </c>
      <c r="E1033" s="35" t="s">
        <v>1581</v>
      </c>
      <c r="F1033" s="35" t="s">
        <v>60</v>
      </c>
      <c r="G1033" s="35">
        <v>2</v>
      </c>
      <c r="H1033" s="35" t="s">
        <v>1582</v>
      </c>
      <c r="I1033" s="35" t="s">
        <v>1580</v>
      </c>
      <c r="J1033" s="35">
        <v>8</v>
      </c>
      <c r="K1033" s="32">
        <f>500*8*0.8</f>
        <v>3200</v>
      </c>
      <c r="L1033" s="35">
        <v>5000</v>
      </c>
      <c r="M1033" s="35" t="s">
        <v>1300</v>
      </c>
      <c r="N1033" s="35" t="s">
        <v>1300</v>
      </c>
    </row>
    <row r="1034" ht="28.5" spans="1:14">
      <c r="A1034" s="37"/>
      <c r="B1034" s="37"/>
      <c r="C1034" s="35"/>
      <c r="D1034" s="35"/>
      <c r="E1034" s="35"/>
      <c r="F1034" s="35"/>
      <c r="G1034" s="35"/>
      <c r="H1034" s="32" t="s">
        <v>1583</v>
      </c>
      <c r="I1034" s="35" t="s">
        <v>1580</v>
      </c>
      <c r="J1034" s="35">
        <v>8</v>
      </c>
      <c r="K1034" s="35">
        <v>1800</v>
      </c>
      <c r="L1034" s="35"/>
      <c r="M1034" s="35"/>
      <c r="N1034" s="35"/>
    </row>
    <row r="1035" ht="85.5" spans="1:14">
      <c r="A1035" s="37">
        <f>COUNTA($A$5:A1034)</f>
        <v>632</v>
      </c>
      <c r="B1035" s="37" t="s">
        <v>148</v>
      </c>
      <c r="C1035" s="35" t="s">
        <v>1579</v>
      </c>
      <c r="D1035" s="35" t="s">
        <v>1580</v>
      </c>
      <c r="E1035" s="35" t="s">
        <v>1584</v>
      </c>
      <c r="F1035" s="35" t="s">
        <v>40</v>
      </c>
      <c r="G1035" s="35">
        <v>4</v>
      </c>
      <c r="H1035" s="32" t="s">
        <v>1585</v>
      </c>
      <c r="I1035" s="35" t="s">
        <v>1586</v>
      </c>
      <c r="J1035" s="35">
        <v>4</v>
      </c>
      <c r="K1035" s="35">
        <v>1000</v>
      </c>
      <c r="L1035" s="35">
        <v>1000</v>
      </c>
      <c r="M1035" s="35" t="s">
        <v>1587</v>
      </c>
      <c r="N1035" s="35" t="s">
        <v>1300</v>
      </c>
    </row>
    <row r="1036" ht="57" spans="1:14">
      <c r="A1036" s="37">
        <f>COUNTA($A$5:A1035)</f>
        <v>633</v>
      </c>
      <c r="B1036" s="37" t="s">
        <v>148</v>
      </c>
      <c r="C1036" s="35" t="s">
        <v>1579</v>
      </c>
      <c r="D1036" s="35" t="s">
        <v>1588</v>
      </c>
      <c r="E1036" s="35" t="s">
        <v>1589</v>
      </c>
      <c r="F1036" s="35" t="s">
        <v>60</v>
      </c>
      <c r="G1036" s="35">
        <v>1</v>
      </c>
      <c r="H1036" s="32" t="s">
        <v>1585</v>
      </c>
      <c r="I1036" s="35" t="s">
        <v>1588</v>
      </c>
      <c r="J1036" s="35">
        <v>3</v>
      </c>
      <c r="K1036" s="35">
        <f>800*3*0.8</f>
        <v>1920</v>
      </c>
      <c r="L1036" s="35">
        <f>800*3*0.8</f>
        <v>1920</v>
      </c>
      <c r="M1036" s="35" t="s">
        <v>1590</v>
      </c>
      <c r="N1036" s="35"/>
    </row>
    <row r="1037" ht="57" spans="1:14">
      <c r="A1037" s="37">
        <f>COUNTA($A$5:A1036)</f>
        <v>634</v>
      </c>
      <c r="B1037" s="37" t="s">
        <v>148</v>
      </c>
      <c r="C1037" s="35" t="s">
        <v>1579</v>
      </c>
      <c r="D1037" s="35" t="s">
        <v>1588</v>
      </c>
      <c r="E1037" s="35" t="s">
        <v>1591</v>
      </c>
      <c r="F1037" s="35" t="s">
        <v>60</v>
      </c>
      <c r="G1037" s="35">
        <v>3</v>
      </c>
      <c r="H1037" s="32" t="s">
        <v>1585</v>
      </c>
      <c r="I1037" s="35" t="s">
        <v>1588</v>
      </c>
      <c r="J1037" s="35">
        <v>2</v>
      </c>
      <c r="K1037" s="35">
        <f>800*2*0.8</f>
        <v>1280</v>
      </c>
      <c r="L1037" s="35">
        <f>800*2*0.8</f>
        <v>1280</v>
      </c>
      <c r="M1037" s="35" t="s">
        <v>1592</v>
      </c>
      <c r="N1037" s="35"/>
    </row>
    <row r="1038" ht="28.5" spans="1:14">
      <c r="A1038" s="37">
        <f>COUNTA($A$5:A1037)</f>
        <v>635</v>
      </c>
      <c r="B1038" s="37" t="s">
        <v>148</v>
      </c>
      <c r="C1038" s="35" t="s">
        <v>1579</v>
      </c>
      <c r="D1038" s="35" t="s">
        <v>1580</v>
      </c>
      <c r="E1038" s="35" t="s">
        <v>1593</v>
      </c>
      <c r="F1038" s="35" t="s">
        <v>60</v>
      </c>
      <c r="G1038" s="35">
        <v>6</v>
      </c>
      <c r="H1038" s="35" t="s">
        <v>1582</v>
      </c>
      <c r="I1038" s="35" t="s">
        <v>1580</v>
      </c>
      <c r="J1038" s="35">
        <v>13</v>
      </c>
      <c r="K1038" s="32">
        <v>5000</v>
      </c>
      <c r="L1038" s="32">
        <v>5000</v>
      </c>
      <c r="M1038" s="35" t="s">
        <v>1300</v>
      </c>
      <c r="N1038" s="35" t="s">
        <v>1300</v>
      </c>
    </row>
    <row r="1039" ht="85.5" spans="1:14">
      <c r="A1039" s="37">
        <f>COUNTA($A$5:A1038)</f>
        <v>636</v>
      </c>
      <c r="B1039" s="37" t="s">
        <v>148</v>
      </c>
      <c r="C1039" s="35" t="s">
        <v>1579</v>
      </c>
      <c r="D1039" s="35" t="s">
        <v>1588</v>
      </c>
      <c r="E1039" s="35" t="s">
        <v>1594</v>
      </c>
      <c r="F1039" s="35" t="s">
        <v>60</v>
      </c>
      <c r="G1039" s="35">
        <v>4</v>
      </c>
      <c r="H1039" s="32" t="s">
        <v>1585</v>
      </c>
      <c r="I1039" s="35" t="s">
        <v>1588</v>
      </c>
      <c r="J1039" s="35">
        <v>2</v>
      </c>
      <c r="K1039" s="35">
        <v>1000</v>
      </c>
      <c r="L1039" s="35">
        <v>1000</v>
      </c>
      <c r="M1039" s="35" t="s">
        <v>1587</v>
      </c>
      <c r="N1039" s="35" t="s">
        <v>1300</v>
      </c>
    </row>
    <row r="1040" ht="85.5" spans="1:14">
      <c r="A1040" s="37">
        <f>COUNTA($A$5:A1039)</f>
        <v>637</v>
      </c>
      <c r="B1040" s="37" t="s">
        <v>148</v>
      </c>
      <c r="C1040" s="35" t="s">
        <v>1579</v>
      </c>
      <c r="D1040" s="35" t="s">
        <v>1579</v>
      </c>
      <c r="E1040" s="37" t="s">
        <v>1595</v>
      </c>
      <c r="F1040" s="35" t="s">
        <v>60</v>
      </c>
      <c r="G1040" s="37">
        <v>2</v>
      </c>
      <c r="H1040" s="32" t="s">
        <v>1585</v>
      </c>
      <c r="I1040" s="35" t="s">
        <v>1580</v>
      </c>
      <c r="J1040" s="37">
        <v>5</v>
      </c>
      <c r="K1040" s="35">
        <v>3000</v>
      </c>
      <c r="L1040" s="35">
        <v>3000</v>
      </c>
      <c r="M1040" s="35" t="s">
        <v>1596</v>
      </c>
      <c r="N1040" s="35" t="s">
        <v>1300</v>
      </c>
    </row>
    <row r="1041" ht="14.25" spans="1:14">
      <c r="A1041" s="37">
        <f>COUNTA($A$5:A1040)</f>
        <v>638</v>
      </c>
      <c r="B1041" s="37" t="s">
        <v>148</v>
      </c>
      <c r="C1041" s="129" t="s">
        <v>1597</v>
      </c>
      <c r="D1041" s="129" t="s">
        <v>21</v>
      </c>
      <c r="E1041" s="129" t="s">
        <v>1598</v>
      </c>
      <c r="F1041" s="118" t="s">
        <v>329</v>
      </c>
      <c r="G1041" s="129" t="s">
        <v>170</v>
      </c>
      <c r="H1041" s="118" t="s">
        <v>38</v>
      </c>
      <c r="I1041" s="118" t="s">
        <v>1599</v>
      </c>
      <c r="J1041" s="130">
        <v>1.2</v>
      </c>
      <c r="K1041" s="131">
        <v>480</v>
      </c>
      <c r="L1041" s="130">
        <v>4000</v>
      </c>
      <c r="M1041" s="118" t="s">
        <v>1600</v>
      </c>
      <c r="N1041" s="118" t="s">
        <v>1300</v>
      </c>
    </row>
    <row r="1042" ht="28.5" spans="1:14">
      <c r="A1042" s="37"/>
      <c r="B1042" s="37"/>
      <c r="C1042" s="129"/>
      <c r="D1042" s="129"/>
      <c r="E1042" s="129"/>
      <c r="F1042" s="118"/>
      <c r="G1042" s="129"/>
      <c r="H1042" s="118" t="s">
        <v>196</v>
      </c>
      <c r="I1042" s="118"/>
      <c r="J1042" s="130">
        <v>3</v>
      </c>
      <c r="K1042" s="131">
        <v>2400</v>
      </c>
      <c r="L1042" s="129"/>
      <c r="M1042" s="118"/>
      <c r="N1042" s="118"/>
    </row>
    <row r="1043" ht="14.25" spans="1:14">
      <c r="A1043" s="37"/>
      <c r="B1043" s="37"/>
      <c r="C1043" s="129"/>
      <c r="D1043" s="129"/>
      <c r="E1043" s="129"/>
      <c r="F1043" s="118"/>
      <c r="G1043" s="129"/>
      <c r="H1043" s="118" t="s">
        <v>213</v>
      </c>
      <c r="I1043" s="118"/>
      <c r="J1043" s="130">
        <v>4.6</v>
      </c>
      <c r="K1043" s="131">
        <v>1120</v>
      </c>
      <c r="L1043" s="129"/>
      <c r="M1043" s="118"/>
      <c r="N1043" s="118"/>
    </row>
    <row r="1044" ht="28.5" spans="1:14">
      <c r="A1044" s="37">
        <f>COUNTA($A$5:A1043)</f>
        <v>639</v>
      </c>
      <c r="B1044" s="37" t="s">
        <v>148</v>
      </c>
      <c r="C1044" s="129" t="s">
        <v>1597</v>
      </c>
      <c r="D1044" s="129" t="s">
        <v>1601</v>
      </c>
      <c r="E1044" s="129" t="s">
        <v>1602</v>
      </c>
      <c r="F1044" s="118" t="s">
        <v>23</v>
      </c>
      <c r="G1044" s="129" t="s">
        <v>37</v>
      </c>
      <c r="H1044" s="118" t="s">
        <v>191</v>
      </c>
      <c r="I1044" s="118" t="s">
        <v>1603</v>
      </c>
      <c r="J1044" s="130">
        <v>1</v>
      </c>
      <c r="K1044" s="131">
        <v>480</v>
      </c>
      <c r="L1044" s="131">
        <v>480</v>
      </c>
      <c r="M1044" s="118"/>
      <c r="N1044" s="118" t="s">
        <v>1604</v>
      </c>
    </row>
    <row r="1045" ht="28.5" spans="1:14">
      <c r="A1045" s="37">
        <f>COUNTA($A$5:A1044)</f>
        <v>640</v>
      </c>
      <c r="B1045" s="37" t="s">
        <v>148</v>
      </c>
      <c r="C1045" s="129" t="s">
        <v>1597</v>
      </c>
      <c r="D1045" s="129" t="s">
        <v>1605</v>
      </c>
      <c r="E1045" s="129" t="s">
        <v>1606</v>
      </c>
      <c r="F1045" s="118" t="s">
        <v>40</v>
      </c>
      <c r="G1045" s="129" t="s">
        <v>24</v>
      </c>
      <c r="H1045" s="118" t="s">
        <v>25</v>
      </c>
      <c r="I1045" s="118" t="s">
        <v>1603</v>
      </c>
      <c r="J1045" s="130">
        <v>20</v>
      </c>
      <c r="K1045" s="131">
        <v>240</v>
      </c>
      <c r="L1045" s="131">
        <v>240</v>
      </c>
      <c r="M1045" s="118"/>
      <c r="N1045" s="118"/>
    </row>
    <row r="1046" ht="14.25" spans="1:14">
      <c r="A1046" s="37">
        <f>COUNTA($A$5:A1045)</f>
        <v>641</v>
      </c>
      <c r="B1046" s="37" t="s">
        <v>148</v>
      </c>
      <c r="C1046" s="129" t="s">
        <v>1597</v>
      </c>
      <c r="D1046" s="129" t="s">
        <v>1607</v>
      </c>
      <c r="E1046" s="129" t="s">
        <v>1608</v>
      </c>
      <c r="F1046" s="118" t="s">
        <v>523</v>
      </c>
      <c r="G1046" s="129" t="s">
        <v>24</v>
      </c>
      <c r="H1046" s="118" t="s">
        <v>38</v>
      </c>
      <c r="I1046" s="118" t="s">
        <v>1609</v>
      </c>
      <c r="J1046" s="130">
        <v>2</v>
      </c>
      <c r="K1046" s="131">
        <v>480</v>
      </c>
      <c r="L1046" s="130">
        <v>1740</v>
      </c>
      <c r="M1046" s="118" t="s">
        <v>1610</v>
      </c>
      <c r="N1046" s="118"/>
    </row>
    <row r="1047" ht="28.5" spans="1:14">
      <c r="A1047" s="37"/>
      <c r="B1047" s="37"/>
      <c r="C1047" s="129"/>
      <c r="D1047" s="129"/>
      <c r="E1047" s="129"/>
      <c r="F1047" s="118"/>
      <c r="G1047" s="129"/>
      <c r="H1047" s="118" t="s">
        <v>191</v>
      </c>
      <c r="I1047" s="118"/>
      <c r="J1047" s="130">
        <v>3.5</v>
      </c>
      <c r="K1047" s="131">
        <v>1260</v>
      </c>
      <c r="L1047" s="129"/>
      <c r="M1047" s="118"/>
      <c r="N1047" s="118"/>
    </row>
    <row r="1048" ht="28.5" spans="1:14">
      <c r="A1048" s="37">
        <f>COUNTA($A$5:A1047)</f>
        <v>642</v>
      </c>
      <c r="B1048" s="37" t="s">
        <v>148</v>
      </c>
      <c r="C1048" s="129" t="s">
        <v>1597</v>
      </c>
      <c r="D1048" s="129" t="s">
        <v>1607</v>
      </c>
      <c r="E1048" s="129" t="s">
        <v>1611</v>
      </c>
      <c r="F1048" s="118" t="s">
        <v>23</v>
      </c>
      <c r="G1048" s="129" t="s">
        <v>37</v>
      </c>
      <c r="H1048" s="118" t="s">
        <v>191</v>
      </c>
      <c r="I1048" s="118" t="s">
        <v>1609</v>
      </c>
      <c r="J1048" s="130">
        <v>1.5</v>
      </c>
      <c r="K1048" s="131">
        <v>720</v>
      </c>
      <c r="L1048" s="130">
        <v>1020</v>
      </c>
      <c r="M1048" s="118" t="s">
        <v>1612</v>
      </c>
      <c r="N1048" s="118" t="s">
        <v>1613</v>
      </c>
    </row>
    <row r="1049" ht="14.25" spans="1:14">
      <c r="A1049" s="37"/>
      <c r="B1049" s="37"/>
      <c r="C1049" s="129"/>
      <c r="D1049" s="129"/>
      <c r="E1049" s="129"/>
      <c r="F1049" s="118"/>
      <c r="G1049" s="129"/>
      <c r="H1049" s="118" t="s">
        <v>25</v>
      </c>
      <c r="I1049" s="118"/>
      <c r="J1049" s="130">
        <v>25</v>
      </c>
      <c r="K1049" s="130">
        <v>300</v>
      </c>
      <c r="L1049" s="129"/>
      <c r="M1049" s="118"/>
      <c r="N1049" s="118"/>
    </row>
    <row r="1050" ht="57" spans="1:14">
      <c r="A1050" s="37">
        <f>COUNTA($A$5:A1049)</f>
        <v>643</v>
      </c>
      <c r="B1050" s="37" t="s">
        <v>148</v>
      </c>
      <c r="C1050" s="129" t="s">
        <v>1597</v>
      </c>
      <c r="D1050" s="129" t="s">
        <v>1614</v>
      </c>
      <c r="E1050" s="129" t="s">
        <v>1615</v>
      </c>
      <c r="F1050" s="118" t="s">
        <v>112</v>
      </c>
      <c r="G1050" s="129" t="s">
        <v>65</v>
      </c>
      <c r="H1050" s="118" t="s">
        <v>25</v>
      </c>
      <c r="I1050" s="118" t="s">
        <v>1616</v>
      </c>
      <c r="J1050" s="130">
        <v>22</v>
      </c>
      <c r="K1050" s="129">
        <v>264</v>
      </c>
      <c r="L1050" s="129">
        <v>264</v>
      </c>
      <c r="M1050" s="118" t="s">
        <v>1617</v>
      </c>
      <c r="N1050" s="118"/>
    </row>
    <row r="1051" ht="28.5" spans="1:14">
      <c r="A1051" s="37">
        <f>COUNTA($A$5:A1050)</f>
        <v>644</v>
      </c>
      <c r="B1051" s="37" t="s">
        <v>148</v>
      </c>
      <c r="C1051" s="118" t="s">
        <v>1597</v>
      </c>
      <c r="D1051" s="118" t="s">
        <v>1618</v>
      </c>
      <c r="E1051" s="118" t="s">
        <v>1619</v>
      </c>
      <c r="F1051" s="118" t="s">
        <v>23</v>
      </c>
      <c r="G1051" s="118" t="s">
        <v>24</v>
      </c>
      <c r="H1051" s="118" t="s">
        <v>191</v>
      </c>
      <c r="I1051" s="118" t="s">
        <v>1620</v>
      </c>
      <c r="J1051" s="130">
        <v>3.5</v>
      </c>
      <c r="K1051" s="131">
        <v>1680</v>
      </c>
      <c r="L1051" s="119">
        <v>2960</v>
      </c>
      <c r="M1051" s="118" t="s">
        <v>1621</v>
      </c>
      <c r="N1051" s="118"/>
    </row>
    <row r="1052" ht="28.5" spans="1:14">
      <c r="A1052" s="37"/>
      <c r="B1052" s="37"/>
      <c r="C1052" s="118"/>
      <c r="D1052" s="118"/>
      <c r="E1052" s="118"/>
      <c r="F1052" s="118"/>
      <c r="G1052" s="118"/>
      <c r="H1052" s="118" t="s">
        <v>196</v>
      </c>
      <c r="I1052" s="118" t="s">
        <v>1620</v>
      </c>
      <c r="J1052" s="130">
        <v>2</v>
      </c>
      <c r="K1052" s="131">
        <v>1280</v>
      </c>
      <c r="L1052" s="118"/>
      <c r="M1052" s="118"/>
      <c r="N1052" s="118"/>
    </row>
    <row r="1053" ht="14.25" spans="1:14">
      <c r="A1053" s="37">
        <f>COUNTA($A$5:A1052)</f>
        <v>645</v>
      </c>
      <c r="B1053" s="37" t="s">
        <v>148</v>
      </c>
      <c r="C1053" s="129" t="s">
        <v>1597</v>
      </c>
      <c r="D1053" s="129" t="s">
        <v>21</v>
      </c>
      <c r="E1053" s="129" t="s">
        <v>1622</v>
      </c>
      <c r="F1053" s="118" t="s">
        <v>545</v>
      </c>
      <c r="G1053" s="129" t="s">
        <v>24</v>
      </c>
      <c r="H1053" s="35" t="s">
        <v>38</v>
      </c>
      <c r="I1053" s="118" t="s">
        <v>1599</v>
      </c>
      <c r="J1053" s="130">
        <v>1</v>
      </c>
      <c r="K1053" s="131">
        <v>240</v>
      </c>
      <c r="L1053" s="130">
        <v>1080</v>
      </c>
      <c r="M1053" s="118"/>
      <c r="N1053" s="118"/>
    </row>
    <row r="1054" ht="28.5" spans="1:14">
      <c r="A1054" s="37"/>
      <c r="B1054" s="37"/>
      <c r="C1054" s="129"/>
      <c r="D1054" s="129"/>
      <c r="E1054" s="129"/>
      <c r="F1054" s="118"/>
      <c r="G1054" s="129"/>
      <c r="H1054" s="118" t="s">
        <v>191</v>
      </c>
      <c r="I1054" s="118"/>
      <c r="J1054" s="130">
        <v>1</v>
      </c>
      <c r="K1054" s="131">
        <v>360</v>
      </c>
      <c r="L1054" s="129"/>
      <c r="M1054" s="118"/>
      <c r="N1054" s="118"/>
    </row>
    <row r="1055" ht="28.5" spans="1:14">
      <c r="A1055" s="37"/>
      <c r="B1055" s="37"/>
      <c r="C1055" s="129"/>
      <c r="D1055" s="129"/>
      <c r="E1055" s="129"/>
      <c r="F1055" s="118"/>
      <c r="G1055" s="129"/>
      <c r="H1055" s="118" t="s">
        <v>196</v>
      </c>
      <c r="I1055" s="118"/>
      <c r="J1055" s="130">
        <v>1</v>
      </c>
      <c r="K1055" s="131">
        <v>480</v>
      </c>
      <c r="L1055" s="129"/>
      <c r="M1055" s="118"/>
      <c r="N1055" s="118"/>
    </row>
    <row r="1056" ht="28.5" spans="1:14">
      <c r="A1056" s="37">
        <f>COUNTA($A$5:A1055)</f>
        <v>646</v>
      </c>
      <c r="B1056" s="37" t="s">
        <v>148</v>
      </c>
      <c r="C1056" s="129" t="s">
        <v>1597</v>
      </c>
      <c r="D1056" s="129" t="s">
        <v>21</v>
      </c>
      <c r="E1056" s="129" t="s">
        <v>1623</v>
      </c>
      <c r="F1056" s="118" t="s">
        <v>60</v>
      </c>
      <c r="G1056" s="129" t="s">
        <v>37</v>
      </c>
      <c r="H1056" s="118" t="s">
        <v>196</v>
      </c>
      <c r="I1056" s="118" t="s">
        <v>1599</v>
      </c>
      <c r="J1056" s="130">
        <v>6</v>
      </c>
      <c r="K1056" s="131">
        <v>3840</v>
      </c>
      <c r="L1056" s="130">
        <v>4040</v>
      </c>
      <c r="M1056" s="118" t="s">
        <v>1624</v>
      </c>
      <c r="N1056" s="118" t="s">
        <v>1625</v>
      </c>
    </row>
    <row r="1057" ht="28.5" spans="1:14">
      <c r="A1057" s="37"/>
      <c r="B1057" s="37"/>
      <c r="C1057" s="129"/>
      <c r="D1057" s="129"/>
      <c r="E1057" s="129"/>
      <c r="F1057" s="118"/>
      <c r="G1057" s="129"/>
      <c r="H1057" s="118" t="s">
        <v>280</v>
      </c>
      <c r="I1057" s="118"/>
      <c r="J1057" s="130">
        <v>2</v>
      </c>
      <c r="K1057" s="131">
        <v>200</v>
      </c>
      <c r="L1057" s="129"/>
      <c r="M1057" s="118"/>
      <c r="N1057" s="118"/>
    </row>
    <row r="1058" ht="28.5" spans="1:14">
      <c r="A1058" s="37">
        <f>COUNTA($A$5:A1057)</f>
        <v>647</v>
      </c>
      <c r="B1058" s="37" t="s">
        <v>148</v>
      </c>
      <c r="C1058" s="129" t="s">
        <v>1597</v>
      </c>
      <c r="D1058" s="129" t="s">
        <v>1618</v>
      </c>
      <c r="E1058" s="129" t="s">
        <v>1626</v>
      </c>
      <c r="F1058" s="118" t="s">
        <v>23</v>
      </c>
      <c r="G1058" s="129" t="s">
        <v>46</v>
      </c>
      <c r="H1058" s="35" t="s">
        <v>191</v>
      </c>
      <c r="I1058" s="118" t="s">
        <v>1620</v>
      </c>
      <c r="J1058" s="129" t="s">
        <v>24</v>
      </c>
      <c r="K1058" s="131">
        <v>960</v>
      </c>
      <c r="L1058" s="130">
        <v>1680</v>
      </c>
      <c r="M1058" s="118" t="s">
        <v>1627</v>
      </c>
      <c r="N1058" s="118"/>
    </row>
    <row r="1059" ht="28.5" spans="1:14">
      <c r="A1059" s="37"/>
      <c r="B1059" s="37"/>
      <c r="C1059" s="129"/>
      <c r="D1059" s="129"/>
      <c r="E1059" s="129"/>
      <c r="F1059" s="118"/>
      <c r="G1059" s="129"/>
      <c r="H1059" s="118" t="s">
        <v>221</v>
      </c>
      <c r="I1059" s="118"/>
      <c r="J1059" s="129" t="s">
        <v>1628</v>
      </c>
      <c r="K1059" s="131">
        <v>720</v>
      </c>
      <c r="L1059" s="129"/>
      <c r="M1059" s="118"/>
      <c r="N1059" s="118"/>
    </row>
    <row r="1060" ht="28.5" spans="1:14">
      <c r="A1060" s="37">
        <f>COUNTA($A$5:A1059)</f>
        <v>648</v>
      </c>
      <c r="B1060" s="37" t="s">
        <v>148</v>
      </c>
      <c r="C1060" s="129" t="s">
        <v>1597</v>
      </c>
      <c r="D1060" s="129" t="s">
        <v>1629</v>
      </c>
      <c r="E1060" s="129" t="s">
        <v>1630</v>
      </c>
      <c r="F1060" s="118" t="s">
        <v>23</v>
      </c>
      <c r="G1060" s="129" t="s">
        <v>65</v>
      </c>
      <c r="H1060" s="118" t="s">
        <v>213</v>
      </c>
      <c r="I1060" s="118" t="s">
        <v>1620</v>
      </c>
      <c r="J1060" s="130">
        <v>15</v>
      </c>
      <c r="K1060" s="129">
        <v>3000</v>
      </c>
      <c r="L1060" s="129">
        <v>3000</v>
      </c>
      <c r="M1060" s="118"/>
      <c r="N1060" s="118"/>
    </row>
    <row r="1061" ht="28.5" spans="1:14">
      <c r="A1061" s="37">
        <f>COUNTA($A$5:A1060)</f>
        <v>649</v>
      </c>
      <c r="B1061" s="37" t="s">
        <v>148</v>
      </c>
      <c r="C1061" s="129" t="s">
        <v>1597</v>
      </c>
      <c r="D1061" s="129" t="s">
        <v>21</v>
      </c>
      <c r="E1061" s="129" t="s">
        <v>1631</v>
      </c>
      <c r="F1061" s="118" t="s">
        <v>45</v>
      </c>
      <c r="G1061" s="129" t="s">
        <v>65</v>
      </c>
      <c r="H1061" s="35" t="s">
        <v>191</v>
      </c>
      <c r="I1061" s="118" t="s">
        <v>1599</v>
      </c>
      <c r="J1061" s="130">
        <v>2.5</v>
      </c>
      <c r="K1061" s="131">
        <v>1200</v>
      </c>
      <c r="L1061" s="130">
        <v>1840</v>
      </c>
      <c r="M1061" s="118"/>
      <c r="N1061" s="118"/>
    </row>
    <row r="1062" ht="28.5" spans="1:14">
      <c r="A1062" s="37"/>
      <c r="B1062" s="37"/>
      <c r="C1062" s="129"/>
      <c r="D1062" s="129"/>
      <c r="E1062" s="129"/>
      <c r="F1062" s="118"/>
      <c r="G1062" s="129"/>
      <c r="H1062" s="118" t="s">
        <v>196</v>
      </c>
      <c r="I1062" s="118"/>
      <c r="J1062" s="130">
        <v>1</v>
      </c>
      <c r="K1062" s="131">
        <v>640</v>
      </c>
      <c r="L1062" s="129"/>
      <c r="M1062" s="118"/>
      <c r="N1062" s="118"/>
    </row>
    <row r="1063" ht="99.75" spans="1:14">
      <c r="A1063" s="37">
        <f>COUNTA($A$5:A1062)</f>
        <v>650</v>
      </c>
      <c r="B1063" s="37" t="s">
        <v>148</v>
      </c>
      <c r="C1063" s="129" t="s">
        <v>1597</v>
      </c>
      <c r="D1063" s="129" t="s">
        <v>1618</v>
      </c>
      <c r="E1063" s="129" t="s">
        <v>1632</v>
      </c>
      <c r="F1063" s="118" t="s">
        <v>523</v>
      </c>
      <c r="G1063" s="129" t="s">
        <v>24</v>
      </c>
      <c r="H1063" s="35" t="s">
        <v>191</v>
      </c>
      <c r="I1063" s="118" t="s">
        <v>1620</v>
      </c>
      <c r="J1063" s="130">
        <v>5</v>
      </c>
      <c r="K1063" s="131">
        <v>1520</v>
      </c>
      <c r="L1063" s="131">
        <v>1520</v>
      </c>
      <c r="M1063" s="118" t="s">
        <v>1633</v>
      </c>
      <c r="N1063" s="118" t="s">
        <v>1634</v>
      </c>
    </row>
    <row r="1064" ht="14.25" spans="1:14">
      <c r="A1064" s="37">
        <f>COUNTA($A$5:A1063)</f>
        <v>651</v>
      </c>
      <c r="B1064" s="37" t="s">
        <v>148</v>
      </c>
      <c r="C1064" s="129" t="s">
        <v>1597</v>
      </c>
      <c r="D1064" s="129" t="s">
        <v>21</v>
      </c>
      <c r="E1064" s="129" t="s">
        <v>1635</v>
      </c>
      <c r="F1064" s="118" t="s">
        <v>60</v>
      </c>
      <c r="G1064" s="129">
        <v>4</v>
      </c>
      <c r="H1064" s="118" t="s">
        <v>143</v>
      </c>
      <c r="I1064" s="118" t="s">
        <v>1599</v>
      </c>
      <c r="J1064" s="130">
        <v>1</v>
      </c>
      <c r="K1064" s="131">
        <v>320</v>
      </c>
      <c r="L1064" s="132">
        <v>4416</v>
      </c>
      <c r="M1064" s="118" t="s">
        <v>1636</v>
      </c>
      <c r="N1064" s="118" t="s">
        <v>1300</v>
      </c>
    </row>
    <row r="1065" ht="28.5" spans="1:14">
      <c r="A1065" s="37"/>
      <c r="B1065" s="37"/>
      <c r="C1065" s="129"/>
      <c r="D1065" s="129"/>
      <c r="E1065" s="129"/>
      <c r="F1065" s="118"/>
      <c r="G1065" s="129"/>
      <c r="H1065" s="118" t="s">
        <v>191</v>
      </c>
      <c r="I1065" s="118"/>
      <c r="J1065" s="130">
        <v>1</v>
      </c>
      <c r="K1065" s="131">
        <v>480</v>
      </c>
      <c r="L1065" s="133"/>
      <c r="M1065" s="118"/>
      <c r="N1065" s="118"/>
    </row>
    <row r="1066" ht="28.5" spans="1:14">
      <c r="A1066" s="37"/>
      <c r="B1066" s="37"/>
      <c r="C1066" s="129"/>
      <c r="D1066" s="129"/>
      <c r="E1066" s="129"/>
      <c r="F1066" s="118"/>
      <c r="G1066" s="129"/>
      <c r="H1066" s="118" t="s">
        <v>280</v>
      </c>
      <c r="I1066" s="118"/>
      <c r="J1066" s="130">
        <v>1.2</v>
      </c>
      <c r="K1066" s="134">
        <v>480</v>
      </c>
      <c r="L1066" s="133"/>
      <c r="M1066" s="118"/>
      <c r="N1066" s="118"/>
    </row>
    <row r="1067" ht="14.25" spans="1:14">
      <c r="A1067" s="37"/>
      <c r="B1067" s="37"/>
      <c r="C1067" s="129"/>
      <c r="D1067" s="129"/>
      <c r="E1067" s="129"/>
      <c r="F1067" s="118"/>
      <c r="G1067" s="129"/>
      <c r="H1067" s="118" t="s">
        <v>38</v>
      </c>
      <c r="I1067" s="118"/>
      <c r="J1067" s="130">
        <v>2.6</v>
      </c>
      <c r="K1067" s="131">
        <v>832</v>
      </c>
      <c r="L1067" s="133"/>
      <c r="M1067" s="118"/>
      <c r="N1067" s="118"/>
    </row>
    <row r="1068" ht="28.5" spans="1:14">
      <c r="A1068" s="37"/>
      <c r="B1068" s="37"/>
      <c r="C1068" s="129"/>
      <c r="D1068" s="129"/>
      <c r="E1068" s="129"/>
      <c r="F1068" s="118"/>
      <c r="G1068" s="129"/>
      <c r="H1068" s="118" t="s">
        <v>196</v>
      </c>
      <c r="I1068" s="118"/>
      <c r="J1068" s="130">
        <v>3.6</v>
      </c>
      <c r="K1068" s="134">
        <v>2304</v>
      </c>
      <c r="L1068" s="133"/>
      <c r="M1068" s="118"/>
      <c r="N1068" s="118"/>
    </row>
    <row r="1069" ht="28.5" spans="1:14">
      <c r="A1069" s="37">
        <f>COUNTA($A$5:A1068)</f>
        <v>652</v>
      </c>
      <c r="B1069" s="37" t="s">
        <v>148</v>
      </c>
      <c r="C1069" s="129" t="s">
        <v>1597</v>
      </c>
      <c r="D1069" s="129" t="s">
        <v>1618</v>
      </c>
      <c r="E1069" s="129" t="s">
        <v>1637</v>
      </c>
      <c r="F1069" s="118" t="s">
        <v>523</v>
      </c>
      <c r="G1069" s="129" t="s">
        <v>24</v>
      </c>
      <c r="H1069" s="118" t="s">
        <v>213</v>
      </c>
      <c r="I1069" s="118" t="s">
        <v>1620</v>
      </c>
      <c r="J1069" s="130">
        <v>3</v>
      </c>
      <c r="K1069" s="129">
        <v>450</v>
      </c>
      <c r="L1069" s="129">
        <v>450</v>
      </c>
      <c r="M1069" s="118"/>
      <c r="N1069" s="118" t="s">
        <v>1638</v>
      </c>
    </row>
    <row r="1070" ht="28.5" spans="1:14">
      <c r="A1070" s="37">
        <f>COUNTA($A$5:A1069)</f>
        <v>653</v>
      </c>
      <c r="B1070" s="37" t="s">
        <v>148</v>
      </c>
      <c r="C1070" s="129" t="s">
        <v>1597</v>
      </c>
      <c r="D1070" s="129" t="s">
        <v>1618</v>
      </c>
      <c r="E1070" s="129" t="s">
        <v>1639</v>
      </c>
      <c r="F1070" s="118" t="s">
        <v>545</v>
      </c>
      <c r="G1070" s="129" t="s">
        <v>29</v>
      </c>
      <c r="H1070" s="118" t="s">
        <v>1640</v>
      </c>
      <c r="I1070" s="118" t="s">
        <v>1641</v>
      </c>
      <c r="J1070" s="130">
        <v>4</v>
      </c>
      <c r="K1070" s="131">
        <v>1920</v>
      </c>
      <c r="L1070" s="130">
        <v>3468</v>
      </c>
      <c r="M1070" s="118"/>
      <c r="N1070" s="118"/>
    </row>
    <row r="1071" ht="28.5" spans="1:14">
      <c r="A1071" s="37"/>
      <c r="B1071" s="37"/>
      <c r="C1071" s="129"/>
      <c r="D1071" s="129"/>
      <c r="E1071" s="129"/>
      <c r="F1071" s="118"/>
      <c r="G1071" s="129"/>
      <c r="H1071" s="118" t="s">
        <v>280</v>
      </c>
      <c r="I1071" s="118" t="s">
        <v>1642</v>
      </c>
      <c r="J1071" s="130">
        <v>1</v>
      </c>
      <c r="K1071" s="131">
        <v>300</v>
      </c>
      <c r="L1071" s="129"/>
      <c r="M1071" s="118"/>
      <c r="N1071" s="118"/>
    </row>
    <row r="1072" ht="28.5" spans="1:14">
      <c r="A1072" s="37"/>
      <c r="B1072" s="37"/>
      <c r="C1072" s="129"/>
      <c r="D1072" s="129"/>
      <c r="E1072" s="129"/>
      <c r="F1072" s="118"/>
      <c r="G1072" s="129"/>
      <c r="H1072" s="118" t="s">
        <v>38</v>
      </c>
      <c r="I1072" s="118" t="s">
        <v>1642</v>
      </c>
      <c r="J1072" s="130">
        <v>5.2</v>
      </c>
      <c r="K1072" s="131">
        <v>1248</v>
      </c>
      <c r="L1072" s="129"/>
      <c r="M1072" s="118"/>
      <c r="N1072" s="118"/>
    </row>
    <row r="1073" ht="28.5" spans="1:14">
      <c r="A1073" s="37">
        <f>COUNTA($A$5:A1072)</f>
        <v>654</v>
      </c>
      <c r="B1073" s="37" t="s">
        <v>148</v>
      </c>
      <c r="C1073" s="129" t="s">
        <v>1597</v>
      </c>
      <c r="D1073" s="129" t="s">
        <v>1643</v>
      </c>
      <c r="E1073" s="129" t="s">
        <v>1644</v>
      </c>
      <c r="F1073" s="118" t="s">
        <v>23</v>
      </c>
      <c r="G1073" s="129" t="s">
        <v>50</v>
      </c>
      <c r="H1073" s="118" t="s">
        <v>191</v>
      </c>
      <c r="I1073" s="118" t="s">
        <v>1645</v>
      </c>
      <c r="J1073" s="130">
        <v>1.3</v>
      </c>
      <c r="K1073" s="131">
        <v>624</v>
      </c>
      <c r="L1073" s="130">
        <v>1824</v>
      </c>
      <c r="M1073" s="118"/>
      <c r="N1073" s="118"/>
    </row>
    <row r="1074" ht="28.5" spans="1:14">
      <c r="A1074" s="37"/>
      <c r="B1074" s="37"/>
      <c r="C1074" s="129"/>
      <c r="D1074" s="129"/>
      <c r="E1074" s="129"/>
      <c r="F1074" s="118"/>
      <c r="G1074" s="129"/>
      <c r="H1074" s="118" t="s">
        <v>1646</v>
      </c>
      <c r="I1074" s="118"/>
      <c r="J1074" s="130">
        <v>2.5</v>
      </c>
      <c r="K1074" s="129">
        <v>1200</v>
      </c>
      <c r="L1074" s="129"/>
      <c r="M1074" s="118"/>
      <c r="N1074" s="118"/>
    </row>
    <row r="1075" ht="28.5" spans="1:14">
      <c r="A1075" s="37">
        <f>COUNTA($A$5:A1074)</f>
        <v>655</v>
      </c>
      <c r="B1075" s="37" t="s">
        <v>148</v>
      </c>
      <c r="C1075" s="129" t="s">
        <v>1597</v>
      </c>
      <c r="D1075" s="129" t="s">
        <v>1643</v>
      </c>
      <c r="E1075" s="129" t="s">
        <v>1647</v>
      </c>
      <c r="F1075" s="118" t="s">
        <v>523</v>
      </c>
      <c r="G1075" s="129" t="s">
        <v>65</v>
      </c>
      <c r="H1075" s="118" t="s">
        <v>38</v>
      </c>
      <c r="I1075" s="118" t="s">
        <v>1645</v>
      </c>
      <c r="J1075" s="130">
        <v>1</v>
      </c>
      <c r="K1075" s="129">
        <v>240</v>
      </c>
      <c r="L1075" s="129">
        <v>240</v>
      </c>
      <c r="M1075" s="118"/>
      <c r="N1075" s="118"/>
    </row>
    <row r="1076" ht="28.5" spans="1:14">
      <c r="A1076" s="37">
        <f>COUNTA($A$5:A1075)</f>
        <v>656</v>
      </c>
      <c r="B1076" s="37" t="s">
        <v>148</v>
      </c>
      <c r="C1076" s="129" t="s">
        <v>1597</v>
      </c>
      <c r="D1076" s="129" t="s">
        <v>1643</v>
      </c>
      <c r="E1076" s="129" t="s">
        <v>1648</v>
      </c>
      <c r="F1076" s="118" t="s">
        <v>545</v>
      </c>
      <c r="G1076" s="129" t="s">
        <v>170</v>
      </c>
      <c r="H1076" s="118" t="s">
        <v>196</v>
      </c>
      <c r="I1076" s="118" t="s">
        <v>1645</v>
      </c>
      <c r="J1076" s="130">
        <v>1</v>
      </c>
      <c r="K1076" s="129">
        <v>480</v>
      </c>
      <c r="L1076" s="130">
        <v>720</v>
      </c>
      <c r="M1076" s="118"/>
      <c r="N1076" s="118"/>
    </row>
    <row r="1077" ht="14.25" spans="1:14">
      <c r="A1077" s="37"/>
      <c r="B1077" s="37"/>
      <c r="C1077" s="129"/>
      <c r="D1077" s="129"/>
      <c r="E1077" s="129"/>
      <c r="F1077" s="118"/>
      <c r="G1077" s="129"/>
      <c r="H1077" s="118" t="s">
        <v>38</v>
      </c>
      <c r="I1077" s="118"/>
      <c r="J1077" s="130">
        <v>1</v>
      </c>
      <c r="K1077" s="129">
        <v>240</v>
      </c>
      <c r="L1077" s="129"/>
      <c r="M1077" s="118"/>
      <c r="N1077" s="118"/>
    </row>
    <row r="1078" ht="14.25" spans="1:14">
      <c r="A1078" s="37">
        <f>COUNTA($A$5:A1077)</f>
        <v>657</v>
      </c>
      <c r="B1078" s="37" t="s">
        <v>148</v>
      </c>
      <c r="C1078" s="129" t="s">
        <v>1597</v>
      </c>
      <c r="D1078" s="129" t="s">
        <v>1643</v>
      </c>
      <c r="E1078" s="129" t="s">
        <v>1649</v>
      </c>
      <c r="F1078" s="118" t="s">
        <v>523</v>
      </c>
      <c r="G1078" s="129" t="s">
        <v>65</v>
      </c>
      <c r="H1078" s="118" t="s">
        <v>38</v>
      </c>
      <c r="I1078" s="118" t="s">
        <v>1645</v>
      </c>
      <c r="J1078" s="130">
        <v>1.8</v>
      </c>
      <c r="K1078" s="129">
        <v>432</v>
      </c>
      <c r="L1078" s="130">
        <v>3300</v>
      </c>
      <c r="M1078" s="118"/>
      <c r="N1078" s="118"/>
    </row>
    <row r="1079" ht="28.5" spans="1:14">
      <c r="A1079" s="37"/>
      <c r="B1079" s="37"/>
      <c r="C1079" s="129"/>
      <c r="D1079" s="129"/>
      <c r="E1079" s="129"/>
      <c r="F1079" s="118"/>
      <c r="G1079" s="129"/>
      <c r="H1079" s="118" t="s">
        <v>191</v>
      </c>
      <c r="I1079" s="118"/>
      <c r="J1079" s="130">
        <v>1</v>
      </c>
      <c r="K1079" s="129">
        <v>360</v>
      </c>
      <c r="L1079" s="129"/>
      <c r="M1079" s="118"/>
      <c r="N1079" s="118"/>
    </row>
    <row r="1080" ht="28.5" spans="1:14">
      <c r="A1080" s="37"/>
      <c r="B1080" s="37"/>
      <c r="C1080" s="129"/>
      <c r="D1080" s="129"/>
      <c r="E1080" s="129"/>
      <c r="F1080" s="118"/>
      <c r="G1080" s="129"/>
      <c r="H1080" s="118" t="s">
        <v>347</v>
      </c>
      <c r="I1080" s="118"/>
      <c r="J1080" s="130">
        <v>1</v>
      </c>
      <c r="K1080" s="130">
        <v>300</v>
      </c>
      <c r="L1080" s="129"/>
      <c r="M1080" s="118"/>
      <c r="N1080" s="118"/>
    </row>
    <row r="1081" ht="28.5" spans="1:14">
      <c r="A1081" s="37"/>
      <c r="B1081" s="37"/>
      <c r="C1081" s="129"/>
      <c r="D1081" s="129"/>
      <c r="E1081" s="129"/>
      <c r="F1081" s="118"/>
      <c r="G1081" s="129"/>
      <c r="H1081" s="118" t="s">
        <v>196</v>
      </c>
      <c r="I1081" s="118"/>
      <c r="J1081" s="130">
        <v>4.6</v>
      </c>
      <c r="K1081" s="129">
        <v>2208</v>
      </c>
      <c r="L1081" s="129"/>
      <c r="M1081" s="118"/>
      <c r="N1081" s="118"/>
    </row>
    <row r="1082" ht="28.5" spans="1:14">
      <c r="A1082" s="37">
        <f>COUNTA($A$5:A1081)</f>
        <v>658</v>
      </c>
      <c r="B1082" s="37" t="s">
        <v>148</v>
      </c>
      <c r="C1082" s="129" t="s">
        <v>1597</v>
      </c>
      <c r="D1082" s="129" t="s">
        <v>21</v>
      </c>
      <c r="E1082" s="129" t="s">
        <v>1650</v>
      </c>
      <c r="F1082" s="118" t="s">
        <v>523</v>
      </c>
      <c r="G1082" s="129" t="s">
        <v>37</v>
      </c>
      <c r="H1082" s="118" t="s">
        <v>196</v>
      </c>
      <c r="I1082" s="118" t="s">
        <v>1599</v>
      </c>
      <c r="J1082" s="130">
        <v>5</v>
      </c>
      <c r="K1082" s="131">
        <v>2400</v>
      </c>
      <c r="L1082" s="130">
        <v>3450</v>
      </c>
      <c r="M1082" s="118"/>
      <c r="N1082" s="118" t="s">
        <v>1651</v>
      </c>
    </row>
    <row r="1083" ht="14.25" spans="1:14">
      <c r="A1083" s="37"/>
      <c r="B1083" s="37"/>
      <c r="C1083" s="129"/>
      <c r="D1083" s="129"/>
      <c r="E1083" s="129"/>
      <c r="F1083" s="118"/>
      <c r="G1083" s="129"/>
      <c r="H1083" s="118" t="s">
        <v>213</v>
      </c>
      <c r="I1083" s="118"/>
      <c r="J1083" s="130">
        <v>7</v>
      </c>
      <c r="K1083" s="131">
        <v>1050</v>
      </c>
      <c r="L1083" s="129"/>
      <c r="M1083" s="118"/>
      <c r="N1083" s="118"/>
    </row>
    <row r="1084" ht="28.5" spans="1:14">
      <c r="A1084" s="37">
        <f>COUNTA($A$5:A1083)</f>
        <v>659</v>
      </c>
      <c r="B1084" s="37" t="s">
        <v>148</v>
      </c>
      <c r="C1084" s="129" t="s">
        <v>1597</v>
      </c>
      <c r="D1084" s="129" t="s">
        <v>1614</v>
      </c>
      <c r="E1084" s="129" t="s">
        <v>1652</v>
      </c>
      <c r="F1084" s="118" t="s">
        <v>523</v>
      </c>
      <c r="G1084" s="129">
        <v>4</v>
      </c>
      <c r="H1084" s="118" t="s">
        <v>1298</v>
      </c>
      <c r="I1084" s="118" t="s">
        <v>1616</v>
      </c>
      <c r="J1084" s="130">
        <v>12</v>
      </c>
      <c r="K1084" s="129">
        <v>5000</v>
      </c>
      <c r="L1084" s="129">
        <v>5000</v>
      </c>
      <c r="M1084" s="118" t="s">
        <v>1300</v>
      </c>
      <c r="N1084" s="118" t="s">
        <v>1300</v>
      </c>
    </row>
    <row r="1085" ht="28.5" spans="1:14">
      <c r="A1085" s="37">
        <f>COUNTA($A$5:A1084)</f>
        <v>660</v>
      </c>
      <c r="B1085" s="37" t="s">
        <v>148</v>
      </c>
      <c r="C1085" s="129" t="s">
        <v>1597</v>
      </c>
      <c r="D1085" s="129" t="s">
        <v>1614</v>
      </c>
      <c r="E1085" s="129" t="s">
        <v>1653</v>
      </c>
      <c r="F1085" s="118" t="s">
        <v>545</v>
      </c>
      <c r="G1085" s="129">
        <v>3</v>
      </c>
      <c r="H1085" s="118" t="s">
        <v>191</v>
      </c>
      <c r="I1085" s="118" t="s">
        <v>1616</v>
      </c>
      <c r="J1085" s="130">
        <v>6</v>
      </c>
      <c r="K1085" s="131">
        <v>2160</v>
      </c>
      <c r="L1085" s="130">
        <v>3500</v>
      </c>
      <c r="M1085" s="118" t="s">
        <v>1654</v>
      </c>
      <c r="N1085" s="118" t="s">
        <v>1300</v>
      </c>
    </row>
    <row r="1086" ht="14.25" spans="1:14">
      <c r="A1086" s="37"/>
      <c r="B1086" s="37"/>
      <c r="C1086" s="129"/>
      <c r="D1086" s="129"/>
      <c r="E1086" s="129"/>
      <c r="F1086" s="118"/>
      <c r="G1086" s="129"/>
      <c r="H1086" s="118" t="s">
        <v>213</v>
      </c>
      <c r="I1086" s="118"/>
      <c r="J1086" s="130">
        <v>10</v>
      </c>
      <c r="K1086" s="131">
        <v>1340</v>
      </c>
      <c r="L1086" s="129"/>
      <c r="M1086" s="118"/>
      <c r="N1086" s="118"/>
    </row>
    <row r="1087" ht="57" spans="1:14">
      <c r="A1087" s="37">
        <f>COUNTA($A$5:A1086)</f>
        <v>661</v>
      </c>
      <c r="B1087" s="37" t="s">
        <v>148</v>
      </c>
      <c r="C1087" s="129" t="s">
        <v>1597</v>
      </c>
      <c r="D1087" s="129" t="s">
        <v>21</v>
      </c>
      <c r="E1087" s="129" t="s">
        <v>1655</v>
      </c>
      <c r="F1087" s="118" t="s">
        <v>45</v>
      </c>
      <c r="G1087" s="129" t="s">
        <v>65</v>
      </c>
      <c r="H1087" s="118" t="s">
        <v>196</v>
      </c>
      <c r="I1087" s="118" t="s">
        <v>1599</v>
      </c>
      <c r="J1087" s="130">
        <v>4</v>
      </c>
      <c r="K1087" s="131">
        <v>2560</v>
      </c>
      <c r="L1087" s="131">
        <v>2560</v>
      </c>
      <c r="M1087" s="118" t="s">
        <v>1656</v>
      </c>
      <c r="N1087" s="118"/>
    </row>
    <row r="1088" ht="71.25" spans="1:14">
      <c r="A1088" s="37">
        <f>COUNTA($A$5:A1087)</f>
        <v>662</v>
      </c>
      <c r="B1088" s="37" t="s">
        <v>148</v>
      </c>
      <c r="C1088" s="37" t="s">
        <v>1597</v>
      </c>
      <c r="D1088" s="37" t="s">
        <v>1657</v>
      </c>
      <c r="E1088" s="37" t="s">
        <v>1658</v>
      </c>
      <c r="F1088" s="118" t="s">
        <v>523</v>
      </c>
      <c r="G1088" s="37">
        <v>4</v>
      </c>
      <c r="H1088" s="118" t="s">
        <v>143</v>
      </c>
      <c r="I1088" s="118" t="s">
        <v>1620</v>
      </c>
      <c r="J1088" s="37">
        <v>1</v>
      </c>
      <c r="K1088" s="135">
        <v>240</v>
      </c>
      <c r="L1088" s="135">
        <v>240</v>
      </c>
      <c r="M1088" s="35" t="s">
        <v>1659</v>
      </c>
      <c r="N1088" s="35"/>
    </row>
    <row r="1089" ht="57" spans="1:14">
      <c r="A1089" s="37">
        <f>COUNTA($A$5:A1088)</f>
        <v>663</v>
      </c>
      <c r="B1089" s="37" t="s">
        <v>148</v>
      </c>
      <c r="C1089" s="37" t="s">
        <v>1597</v>
      </c>
      <c r="D1089" s="37" t="s">
        <v>1657</v>
      </c>
      <c r="E1089" s="37" t="s">
        <v>1660</v>
      </c>
      <c r="F1089" s="118" t="s">
        <v>40</v>
      </c>
      <c r="G1089" s="129">
        <v>6</v>
      </c>
      <c r="H1089" s="118" t="s">
        <v>191</v>
      </c>
      <c r="I1089" s="118" t="s">
        <v>1620</v>
      </c>
      <c r="J1089" s="130">
        <v>1.3</v>
      </c>
      <c r="K1089" s="131">
        <v>624</v>
      </c>
      <c r="L1089" s="131">
        <v>624</v>
      </c>
      <c r="M1089" s="35" t="s">
        <v>1661</v>
      </c>
      <c r="N1089" s="35"/>
    </row>
    <row r="1090" ht="28.5" spans="1:14">
      <c r="A1090" s="37">
        <f>COUNTA($A$5:A1089)</f>
        <v>664</v>
      </c>
      <c r="B1090" s="37" t="s">
        <v>148</v>
      </c>
      <c r="C1090" s="37" t="s">
        <v>1597</v>
      </c>
      <c r="D1090" s="37" t="s">
        <v>1657</v>
      </c>
      <c r="E1090" s="37" t="s">
        <v>1662</v>
      </c>
      <c r="F1090" s="118" t="s">
        <v>523</v>
      </c>
      <c r="G1090" s="37">
        <v>3</v>
      </c>
      <c r="H1090" s="35" t="s">
        <v>1663</v>
      </c>
      <c r="I1090" s="118" t="s">
        <v>1620</v>
      </c>
      <c r="J1090" s="37">
        <v>10</v>
      </c>
      <c r="K1090" s="37">
        <v>3000</v>
      </c>
      <c r="L1090" s="37">
        <v>3000</v>
      </c>
      <c r="M1090" s="35"/>
      <c r="N1090" s="35"/>
    </row>
    <row r="1091" ht="57" spans="1:14">
      <c r="A1091" s="37">
        <f>COUNTA($A$5:A1090)</f>
        <v>665</v>
      </c>
      <c r="B1091" s="37" t="s">
        <v>148</v>
      </c>
      <c r="C1091" s="37" t="s">
        <v>1597</v>
      </c>
      <c r="D1091" s="37" t="s">
        <v>1664</v>
      </c>
      <c r="E1091" s="37" t="s">
        <v>1665</v>
      </c>
      <c r="F1091" s="35" t="s">
        <v>60</v>
      </c>
      <c r="G1091" s="37">
        <v>3</v>
      </c>
      <c r="H1091" s="35" t="s">
        <v>25</v>
      </c>
      <c r="I1091" s="118" t="s">
        <v>1666</v>
      </c>
      <c r="J1091" s="37">
        <v>25</v>
      </c>
      <c r="K1091" s="37">
        <v>300</v>
      </c>
      <c r="L1091" s="37">
        <v>300</v>
      </c>
      <c r="M1091" s="35" t="s">
        <v>1667</v>
      </c>
      <c r="N1091" s="35"/>
    </row>
    <row r="1092" ht="14.25" spans="1:14">
      <c r="A1092" s="37">
        <f>COUNTA($A$5:A1091)</f>
        <v>666</v>
      </c>
      <c r="B1092" s="37" t="s">
        <v>148</v>
      </c>
      <c r="C1092" s="37" t="s">
        <v>1597</v>
      </c>
      <c r="D1092" s="37" t="s">
        <v>1668</v>
      </c>
      <c r="E1092" s="37" t="s">
        <v>1669</v>
      </c>
      <c r="F1092" s="35" t="s">
        <v>40</v>
      </c>
      <c r="G1092" s="37" t="s">
        <v>170</v>
      </c>
      <c r="H1092" s="118" t="s">
        <v>38</v>
      </c>
      <c r="I1092" s="35" t="s">
        <v>1616</v>
      </c>
      <c r="J1092" s="130">
        <v>2</v>
      </c>
      <c r="K1092" s="131">
        <v>640</v>
      </c>
      <c r="L1092" s="37">
        <v>3656</v>
      </c>
      <c r="M1092" s="35" t="s">
        <v>1670</v>
      </c>
      <c r="N1092" s="35" t="s">
        <v>1300</v>
      </c>
    </row>
    <row r="1093" ht="28.5" spans="1:14">
      <c r="A1093" s="37"/>
      <c r="B1093" s="37"/>
      <c r="C1093" s="37"/>
      <c r="D1093" s="37"/>
      <c r="E1093" s="37"/>
      <c r="F1093" s="35"/>
      <c r="G1093" s="37"/>
      <c r="H1093" s="118" t="s">
        <v>191</v>
      </c>
      <c r="I1093" s="35"/>
      <c r="J1093" s="130">
        <v>4</v>
      </c>
      <c r="K1093" s="131">
        <v>1920</v>
      </c>
      <c r="L1093" s="37"/>
      <c r="M1093" s="35"/>
      <c r="N1093" s="35"/>
    </row>
    <row r="1094" ht="14.25" spans="1:14">
      <c r="A1094" s="37"/>
      <c r="B1094" s="37"/>
      <c r="C1094" s="37"/>
      <c r="D1094" s="37"/>
      <c r="E1094" s="37"/>
      <c r="F1094" s="35"/>
      <c r="G1094" s="37"/>
      <c r="H1094" s="118" t="s">
        <v>213</v>
      </c>
      <c r="I1094" s="35"/>
      <c r="J1094" s="130">
        <v>8</v>
      </c>
      <c r="K1094" s="131">
        <v>1096</v>
      </c>
      <c r="L1094" s="37"/>
      <c r="M1094" s="35"/>
      <c r="N1094" s="35"/>
    </row>
    <row r="1095" ht="28.5" spans="1:14">
      <c r="A1095" s="37">
        <f>COUNTA($A$5:A1094)</f>
        <v>667</v>
      </c>
      <c r="B1095" s="37" t="s">
        <v>148</v>
      </c>
      <c r="C1095" s="129" t="s">
        <v>1597</v>
      </c>
      <c r="D1095" s="129" t="s">
        <v>1668</v>
      </c>
      <c r="E1095" s="129" t="s">
        <v>1671</v>
      </c>
      <c r="F1095" s="118" t="s">
        <v>23</v>
      </c>
      <c r="G1095" s="129" t="s">
        <v>50</v>
      </c>
      <c r="H1095" s="118" t="s">
        <v>95</v>
      </c>
      <c r="I1095" s="118" t="s">
        <v>1616</v>
      </c>
      <c r="J1095" s="130">
        <v>1.1</v>
      </c>
      <c r="K1095" s="131">
        <v>704</v>
      </c>
      <c r="L1095" s="131">
        <v>704</v>
      </c>
      <c r="M1095" s="118"/>
      <c r="N1095" s="118"/>
    </row>
    <row r="1096" ht="57" spans="1:14">
      <c r="A1096" s="37">
        <f>COUNTA($A$5:A1095)</f>
        <v>668</v>
      </c>
      <c r="B1096" s="37" t="s">
        <v>148</v>
      </c>
      <c r="C1096" s="129" t="s">
        <v>1597</v>
      </c>
      <c r="D1096" s="129" t="s">
        <v>1672</v>
      </c>
      <c r="E1096" s="129" t="s">
        <v>1673</v>
      </c>
      <c r="F1096" s="118" t="s">
        <v>45</v>
      </c>
      <c r="G1096" s="129" t="s">
        <v>37</v>
      </c>
      <c r="H1096" s="118" t="s">
        <v>38</v>
      </c>
      <c r="I1096" s="118" t="s">
        <v>1674</v>
      </c>
      <c r="J1096" s="130">
        <v>4</v>
      </c>
      <c r="K1096" s="131">
        <v>1280</v>
      </c>
      <c r="L1096" s="131">
        <v>1280</v>
      </c>
      <c r="M1096" s="118" t="s">
        <v>1675</v>
      </c>
      <c r="N1096" s="118"/>
    </row>
    <row r="1097" ht="28.5" spans="1:14">
      <c r="A1097" s="37">
        <f>COUNTA($A$5:A1096)</f>
        <v>669</v>
      </c>
      <c r="B1097" s="37" t="s">
        <v>148</v>
      </c>
      <c r="C1097" s="37" t="s">
        <v>1597</v>
      </c>
      <c r="D1097" s="37" t="s">
        <v>1668</v>
      </c>
      <c r="E1097" s="37" t="s">
        <v>1676</v>
      </c>
      <c r="F1097" s="35" t="s">
        <v>545</v>
      </c>
      <c r="G1097" s="37">
        <v>1</v>
      </c>
      <c r="H1097" s="118" t="s">
        <v>191</v>
      </c>
      <c r="I1097" s="35" t="s">
        <v>1616</v>
      </c>
      <c r="J1097" s="130">
        <v>5.2</v>
      </c>
      <c r="K1097" s="131">
        <v>1872</v>
      </c>
      <c r="L1097" s="37">
        <v>3560</v>
      </c>
      <c r="M1097" s="35" t="s">
        <v>1677</v>
      </c>
      <c r="N1097" s="35" t="s">
        <v>1300</v>
      </c>
    </row>
    <row r="1098" ht="14.25" spans="1:14">
      <c r="A1098" s="37"/>
      <c r="B1098" s="37"/>
      <c r="C1098" s="37"/>
      <c r="D1098" s="37"/>
      <c r="E1098" s="37"/>
      <c r="F1098" s="35"/>
      <c r="G1098" s="37"/>
      <c r="H1098" s="118" t="s">
        <v>213</v>
      </c>
      <c r="I1098" s="35"/>
      <c r="J1098" s="130">
        <v>14</v>
      </c>
      <c r="K1098" s="131">
        <v>1688</v>
      </c>
      <c r="L1098" s="37"/>
      <c r="M1098" s="35"/>
      <c r="N1098" s="35"/>
    </row>
    <row r="1099" ht="28.5" spans="1:14">
      <c r="A1099" s="37">
        <f>COUNTA($A$5:A1098)</f>
        <v>670</v>
      </c>
      <c r="B1099" s="37" t="s">
        <v>148</v>
      </c>
      <c r="C1099" s="129" t="s">
        <v>1597</v>
      </c>
      <c r="D1099" s="129" t="s">
        <v>1657</v>
      </c>
      <c r="E1099" s="129" t="s">
        <v>1678</v>
      </c>
      <c r="F1099" s="118" t="s">
        <v>23</v>
      </c>
      <c r="G1099" s="129" t="s">
        <v>24</v>
      </c>
      <c r="H1099" s="118" t="s">
        <v>213</v>
      </c>
      <c r="I1099" s="118" t="s">
        <v>1620</v>
      </c>
      <c r="J1099" s="130">
        <v>26</v>
      </c>
      <c r="K1099" s="130">
        <v>5000</v>
      </c>
      <c r="L1099" s="130">
        <v>5000</v>
      </c>
      <c r="M1099" s="118" t="s">
        <v>1300</v>
      </c>
      <c r="N1099" s="118" t="s">
        <v>1300</v>
      </c>
    </row>
    <row r="1100" ht="14.25" spans="1:14">
      <c r="A1100" s="37">
        <f>COUNTA($A$5:A1099)</f>
        <v>671</v>
      </c>
      <c r="B1100" s="37" t="s">
        <v>148</v>
      </c>
      <c r="C1100" s="129" t="s">
        <v>1597</v>
      </c>
      <c r="D1100" s="129" t="s">
        <v>1657</v>
      </c>
      <c r="E1100" s="129" t="s">
        <v>1679</v>
      </c>
      <c r="F1100" s="118" t="s">
        <v>23</v>
      </c>
      <c r="G1100" s="129" t="s">
        <v>50</v>
      </c>
      <c r="H1100" s="118" t="s">
        <v>213</v>
      </c>
      <c r="I1100" s="118" t="s">
        <v>1620</v>
      </c>
      <c r="J1100" s="130">
        <v>15</v>
      </c>
      <c r="K1100" s="130">
        <v>3000</v>
      </c>
      <c r="L1100" s="130">
        <v>3576</v>
      </c>
      <c r="M1100" s="118"/>
      <c r="N1100" s="118"/>
    </row>
    <row r="1101" ht="28.5" spans="1:14">
      <c r="A1101" s="37"/>
      <c r="B1101" s="37"/>
      <c r="C1101" s="129"/>
      <c r="D1101" s="129"/>
      <c r="E1101" s="129"/>
      <c r="F1101" s="118"/>
      <c r="G1101" s="129"/>
      <c r="H1101" s="118" t="s">
        <v>191</v>
      </c>
      <c r="I1101" s="118"/>
      <c r="J1101" s="130">
        <v>1.2</v>
      </c>
      <c r="K1101" s="129">
        <v>576</v>
      </c>
      <c r="L1101" s="129"/>
      <c r="M1101" s="118"/>
      <c r="N1101" s="118"/>
    </row>
    <row r="1102" ht="14.25" spans="1:14">
      <c r="A1102" s="37">
        <f>COUNTA($A$5:A1101)</f>
        <v>672</v>
      </c>
      <c r="B1102" s="37" t="s">
        <v>148</v>
      </c>
      <c r="C1102" s="129" t="s">
        <v>1597</v>
      </c>
      <c r="D1102" s="129" t="s">
        <v>1657</v>
      </c>
      <c r="E1102" s="129" t="s">
        <v>1680</v>
      </c>
      <c r="F1102" s="118" t="s">
        <v>545</v>
      </c>
      <c r="G1102" s="129" t="s">
        <v>46</v>
      </c>
      <c r="H1102" s="118" t="s">
        <v>1663</v>
      </c>
      <c r="I1102" s="118" t="s">
        <v>1620</v>
      </c>
      <c r="J1102" s="130">
        <v>10</v>
      </c>
      <c r="K1102" s="130">
        <v>3000</v>
      </c>
      <c r="L1102" s="130">
        <v>3648</v>
      </c>
      <c r="M1102" s="118" t="s">
        <v>1681</v>
      </c>
      <c r="N1102" s="118"/>
    </row>
    <row r="1103" ht="28.5" spans="1:14">
      <c r="A1103" s="37"/>
      <c r="B1103" s="37"/>
      <c r="C1103" s="129"/>
      <c r="D1103" s="129"/>
      <c r="E1103" s="129"/>
      <c r="F1103" s="118"/>
      <c r="G1103" s="129"/>
      <c r="H1103" s="118" t="s">
        <v>191</v>
      </c>
      <c r="I1103" s="118"/>
      <c r="J1103" s="130">
        <v>1.8</v>
      </c>
      <c r="K1103" s="130">
        <v>648</v>
      </c>
      <c r="L1103" s="129"/>
      <c r="M1103" s="118"/>
      <c r="N1103" s="118"/>
    </row>
    <row r="1104" ht="28.5" spans="1:14">
      <c r="A1104" s="37">
        <f>COUNTA($A$5:A1103)</f>
        <v>673</v>
      </c>
      <c r="B1104" s="37" t="s">
        <v>148</v>
      </c>
      <c r="C1104" s="129" t="s">
        <v>1597</v>
      </c>
      <c r="D1104" s="129" t="s">
        <v>1668</v>
      </c>
      <c r="E1104" s="129" t="s">
        <v>1682</v>
      </c>
      <c r="F1104" s="118" t="s">
        <v>112</v>
      </c>
      <c r="G1104" s="129" t="s">
        <v>24</v>
      </c>
      <c r="H1104" s="118" t="s">
        <v>213</v>
      </c>
      <c r="I1104" s="118" t="s">
        <v>1616</v>
      </c>
      <c r="J1104" s="130">
        <v>8</v>
      </c>
      <c r="K1104" s="130">
        <v>1600</v>
      </c>
      <c r="L1104" s="130">
        <v>1600</v>
      </c>
      <c r="M1104" s="118"/>
      <c r="N1104" s="118"/>
    </row>
    <row r="1105" ht="28.5" spans="1:14">
      <c r="A1105" s="37">
        <f>COUNTA($A$5:A1104)</f>
        <v>674</v>
      </c>
      <c r="B1105" s="37" t="s">
        <v>148</v>
      </c>
      <c r="C1105" s="129" t="s">
        <v>1597</v>
      </c>
      <c r="D1105" s="129" t="s">
        <v>1668</v>
      </c>
      <c r="E1105" s="129" t="s">
        <v>1683</v>
      </c>
      <c r="F1105" s="118" t="s">
        <v>545</v>
      </c>
      <c r="G1105" s="129" t="s">
        <v>65</v>
      </c>
      <c r="H1105" s="118" t="s">
        <v>191</v>
      </c>
      <c r="I1105" s="118" t="s">
        <v>1616</v>
      </c>
      <c r="J1105" s="130">
        <v>2.5</v>
      </c>
      <c r="K1105" s="130">
        <v>900</v>
      </c>
      <c r="L1105" s="130">
        <v>1175</v>
      </c>
      <c r="M1105" s="118" t="s">
        <v>1684</v>
      </c>
      <c r="N1105" s="118" t="s">
        <v>1300</v>
      </c>
    </row>
    <row r="1106" ht="28.5" spans="1:14">
      <c r="A1106" s="37"/>
      <c r="B1106" s="37"/>
      <c r="C1106" s="129"/>
      <c r="D1106" s="129"/>
      <c r="E1106" s="129"/>
      <c r="F1106" s="118"/>
      <c r="G1106" s="129"/>
      <c r="H1106" s="118" t="s">
        <v>1582</v>
      </c>
      <c r="I1106" s="118" t="s">
        <v>1616</v>
      </c>
      <c r="J1106" s="130">
        <v>2.5</v>
      </c>
      <c r="K1106" s="130">
        <v>275</v>
      </c>
      <c r="L1106" s="129"/>
      <c r="M1106" s="118"/>
      <c r="N1106" s="118"/>
    </row>
    <row r="1107" ht="28.5" spans="1:14">
      <c r="A1107" s="37">
        <f>COUNTA($A$5:A1106)</f>
        <v>675</v>
      </c>
      <c r="B1107" s="37" t="s">
        <v>148</v>
      </c>
      <c r="C1107" s="112" t="s">
        <v>1685</v>
      </c>
      <c r="D1107" s="112" t="s">
        <v>1686</v>
      </c>
      <c r="E1107" s="112" t="s">
        <v>1687</v>
      </c>
      <c r="F1107" s="112" t="s">
        <v>23</v>
      </c>
      <c r="G1107" s="112" t="s">
        <v>24</v>
      </c>
      <c r="H1107" s="112" t="s">
        <v>196</v>
      </c>
      <c r="I1107" s="112" t="s">
        <v>1686</v>
      </c>
      <c r="J1107" s="136">
        <v>1.7</v>
      </c>
      <c r="K1107" s="136">
        <v>1088</v>
      </c>
      <c r="L1107" s="136">
        <v>1312</v>
      </c>
      <c r="M1107" s="112" t="s">
        <v>1688</v>
      </c>
      <c r="N1107" s="112"/>
    </row>
    <row r="1108" ht="14.25" spans="1:14">
      <c r="A1108" s="37"/>
      <c r="B1108" s="37"/>
      <c r="C1108" s="112"/>
      <c r="D1108" s="112"/>
      <c r="E1108" s="112"/>
      <c r="F1108" s="112"/>
      <c r="G1108" s="112"/>
      <c r="H1108" s="112" t="s">
        <v>38</v>
      </c>
      <c r="I1108" s="112" t="s">
        <v>1686</v>
      </c>
      <c r="J1108" s="136">
        <v>0.7</v>
      </c>
      <c r="K1108" s="136">
        <v>224</v>
      </c>
      <c r="L1108" s="112"/>
      <c r="M1108" s="112"/>
      <c r="N1108" s="112"/>
    </row>
    <row r="1109" ht="57" spans="1:14">
      <c r="A1109" s="37">
        <f>COUNTA($A$5:A1108)</f>
        <v>676</v>
      </c>
      <c r="B1109" s="37" t="s">
        <v>148</v>
      </c>
      <c r="C1109" s="112" t="s">
        <v>1685</v>
      </c>
      <c r="D1109" s="112" t="s">
        <v>1686</v>
      </c>
      <c r="E1109" s="112" t="s">
        <v>1689</v>
      </c>
      <c r="F1109" s="112" t="s">
        <v>45</v>
      </c>
      <c r="G1109" s="112" t="s">
        <v>50</v>
      </c>
      <c r="H1109" s="112" t="s">
        <v>196</v>
      </c>
      <c r="I1109" s="112" t="s">
        <v>1686</v>
      </c>
      <c r="J1109" s="136">
        <v>2</v>
      </c>
      <c r="K1109" s="136">
        <v>1280</v>
      </c>
      <c r="L1109" s="136">
        <v>1280</v>
      </c>
      <c r="M1109" s="112" t="s">
        <v>1690</v>
      </c>
      <c r="N1109" s="112"/>
    </row>
    <row r="1110" ht="28.5" spans="1:14">
      <c r="A1110" s="37">
        <f>COUNTA($A$5:A1109)</f>
        <v>677</v>
      </c>
      <c r="B1110" s="37" t="s">
        <v>148</v>
      </c>
      <c r="C1110" s="112" t="s">
        <v>1685</v>
      </c>
      <c r="D1110" s="112" t="s">
        <v>1691</v>
      </c>
      <c r="E1110" s="112" t="s">
        <v>1692</v>
      </c>
      <c r="F1110" s="112" t="s">
        <v>45</v>
      </c>
      <c r="G1110" s="112" t="s">
        <v>170</v>
      </c>
      <c r="H1110" s="112" t="s">
        <v>25</v>
      </c>
      <c r="I1110" s="112" t="s">
        <v>1691</v>
      </c>
      <c r="J1110" s="136">
        <v>25</v>
      </c>
      <c r="K1110" s="136">
        <v>300</v>
      </c>
      <c r="L1110" s="136">
        <v>300</v>
      </c>
      <c r="M1110" s="112"/>
      <c r="N1110" s="112"/>
    </row>
    <row r="1111" ht="28.5" spans="1:14">
      <c r="A1111" s="37">
        <f>COUNTA($A$5:A1110)</f>
        <v>678</v>
      </c>
      <c r="B1111" s="37" t="s">
        <v>148</v>
      </c>
      <c r="C1111" s="112" t="s">
        <v>1685</v>
      </c>
      <c r="D1111" s="112" t="s">
        <v>1693</v>
      </c>
      <c r="E1111" s="112" t="s">
        <v>1694</v>
      </c>
      <c r="F1111" s="112" t="s">
        <v>45</v>
      </c>
      <c r="G1111" s="112" t="s">
        <v>65</v>
      </c>
      <c r="H1111" s="112" t="s">
        <v>25</v>
      </c>
      <c r="I1111" s="112" t="s">
        <v>1693</v>
      </c>
      <c r="J1111" s="136">
        <v>20</v>
      </c>
      <c r="K1111" s="136">
        <v>240</v>
      </c>
      <c r="L1111" s="136">
        <v>240</v>
      </c>
      <c r="M1111" s="112"/>
      <c r="N1111" s="112"/>
    </row>
    <row r="1112" ht="28.5" spans="1:14">
      <c r="A1112" s="37">
        <f>COUNTA($A$5:A1111)</f>
        <v>679</v>
      </c>
      <c r="B1112" s="37" t="s">
        <v>148</v>
      </c>
      <c r="C1112" s="112" t="s">
        <v>1685</v>
      </c>
      <c r="D1112" s="112" t="s">
        <v>1686</v>
      </c>
      <c r="E1112" s="112" t="s">
        <v>1695</v>
      </c>
      <c r="F1112" s="112" t="s">
        <v>40</v>
      </c>
      <c r="G1112" s="112" t="s">
        <v>29</v>
      </c>
      <c r="H1112" s="112" t="s">
        <v>196</v>
      </c>
      <c r="I1112" s="112" t="s">
        <v>1686</v>
      </c>
      <c r="J1112" s="136">
        <v>1</v>
      </c>
      <c r="K1112" s="136">
        <v>640</v>
      </c>
      <c r="L1112" s="136">
        <v>640</v>
      </c>
      <c r="M1112" s="112"/>
      <c r="N1112" s="112"/>
    </row>
    <row r="1113" ht="57" spans="1:14">
      <c r="A1113" s="37">
        <f>COUNTA($A$5:A1112)</f>
        <v>680</v>
      </c>
      <c r="B1113" s="37" t="s">
        <v>148</v>
      </c>
      <c r="C1113" s="112" t="s">
        <v>1685</v>
      </c>
      <c r="D1113" s="112" t="s">
        <v>1696</v>
      </c>
      <c r="E1113" s="112" t="s">
        <v>1697</v>
      </c>
      <c r="F1113" s="112" t="s">
        <v>23</v>
      </c>
      <c r="G1113" s="112" t="s">
        <v>24</v>
      </c>
      <c r="H1113" s="112" t="s">
        <v>38</v>
      </c>
      <c r="I1113" s="112" t="s">
        <v>1696</v>
      </c>
      <c r="J1113" s="136">
        <v>1</v>
      </c>
      <c r="K1113" s="136">
        <v>320</v>
      </c>
      <c r="L1113" s="136">
        <v>320</v>
      </c>
      <c r="M1113" s="112" t="s">
        <v>1698</v>
      </c>
      <c r="N1113" s="112"/>
    </row>
    <row r="1114" ht="28.5" spans="1:14">
      <c r="A1114" s="37">
        <f>COUNTA($A$5:A1113)</f>
        <v>681</v>
      </c>
      <c r="B1114" s="37" t="s">
        <v>148</v>
      </c>
      <c r="C1114" s="112" t="s">
        <v>1685</v>
      </c>
      <c r="D1114" s="112" t="s">
        <v>1696</v>
      </c>
      <c r="E1114" s="112" t="s">
        <v>1699</v>
      </c>
      <c r="F1114" s="112" t="s">
        <v>45</v>
      </c>
      <c r="G1114" s="112" t="s">
        <v>65</v>
      </c>
      <c r="H1114" s="112" t="s">
        <v>1700</v>
      </c>
      <c r="I1114" s="112" t="s">
        <v>1696</v>
      </c>
      <c r="J1114" s="136">
        <v>2</v>
      </c>
      <c r="K1114" s="136">
        <v>1280</v>
      </c>
      <c r="L1114" s="136">
        <v>1928</v>
      </c>
      <c r="M1114" s="112" t="s">
        <v>1701</v>
      </c>
      <c r="N1114" s="112" t="s">
        <v>1300</v>
      </c>
    </row>
    <row r="1115" ht="28.5" spans="1:14">
      <c r="A1115" s="37"/>
      <c r="B1115" s="37"/>
      <c r="C1115" s="112"/>
      <c r="D1115" s="112"/>
      <c r="E1115" s="112"/>
      <c r="F1115" s="112"/>
      <c r="G1115" s="112"/>
      <c r="H1115" s="112" t="s">
        <v>196</v>
      </c>
      <c r="I1115" s="112" t="s">
        <v>1696</v>
      </c>
      <c r="J1115" s="136">
        <v>2</v>
      </c>
      <c r="K1115" s="136">
        <v>648</v>
      </c>
      <c r="L1115" s="112"/>
      <c r="M1115" s="112"/>
      <c r="N1115" s="112"/>
    </row>
    <row r="1116" ht="14.25" spans="1:14">
      <c r="A1116" s="37">
        <f>COUNTA($A$5:A1115)</f>
        <v>682</v>
      </c>
      <c r="B1116" s="37" t="s">
        <v>148</v>
      </c>
      <c r="C1116" s="112" t="s">
        <v>1685</v>
      </c>
      <c r="D1116" s="112" t="s">
        <v>1696</v>
      </c>
      <c r="E1116" s="112" t="s">
        <v>1702</v>
      </c>
      <c r="F1116" s="112" t="s">
        <v>40</v>
      </c>
      <c r="G1116" s="112" t="s">
        <v>37</v>
      </c>
      <c r="H1116" s="112" t="s">
        <v>143</v>
      </c>
      <c r="I1116" s="112" t="s">
        <v>1696</v>
      </c>
      <c r="J1116" s="136">
        <v>1</v>
      </c>
      <c r="K1116" s="136">
        <v>320</v>
      </c>
      <c r="L1116" s="136">
        <v>1440</v>
      </c>
      <c r="M1116" s="112" t="s">
        <v>1703</v>
      </c>
      <c r="N1116" s="112"/>
    </row>
    <row r="1117" ht="14.25" spans="1:14">
      <c r="A1117" s="37"/>
      <c r="B1117" s="37"/>
      <c r="C1117" s="112"/>
      <c r="D1117" s="112"/>
      <c r="E1117" s="112"/>
      <c r="F1117" s="112"/>
      <c r="G1117" s="112"/>
      <c r="H1117" s="112" t="s">
        <v>25</v>
      </c>
      <c r="I1117" s="112" t="s">
        <v>1696</v>
      </c>
      <c r="J1117" s="136">
        <v>24</v>
      </c>
      <c r="K1117" s="136">
        <v>288</v>
      </c>
      <c r="L1117" s="112"/>
      <c r="M1117" s="112"/>
      <c r="N1117" s="112"/>
    </row>
    <row r="1118" ht="28.5" spans="1:14">
      <c r="A1118" s="37"/>
      <c r="B1118" s="37"/>
      <c r="C1118" s="112"/>
      <c r="D1118" s="112"/>
      <c r="E1118" s="112"/>
      <c r="F1118" s="112"/>
      <c r="G1118" s="112"/>
      <c r="H1118" s="112" t="s">
        <v>196</v>
      </c>
      <c r="I1118" s="112" t="s">
        <v>1696</v>
      </c>
      <c r="J1118" s="136">
        <v>1.3</v>
      </c>
      <c r="K1118" s="136">
        <v>832</v>
      </c>
      <c r="L1118" s="112"/>
      <c r="M1118" s="112"/>
      <c r="N1118" s="112"/>
    </row>
    <row r="1119" ht="28.5" spans="1:14">
      <c r="A1119" s="37">
        <f>COUNTA($A$5:A1118)</f>
        <v>683</v>
      </c>
      <c r="B1119" s="37" t="s">
        <v>148</v>
      </c>
      <c r="C1119" s="112" t="s">
        <v>1685</v>
      </c>
      <c r="D1119" s="112" t="s">
        <v>1696</v>
      </c>
      <c r="E1119" s="112" t="s">
        <v>1704</v>
      </c>
      <c r="F1119" s="112" t="s">
        <v>112</v>
      </c>
      <c r="G1119" s="112" t="s">
        <v>50</v>
      </c>
      <c r="H1119" s="112" t="s">
        <v>196</v>
      </c>
      <c r="I1119" s="112" t="s">
        <v>1696</v>
      </c>
      <c r="J1119" s="136">
        <v>1.5</v>
      </c>
      <c r="K1119" s="136">
        <v>960</v>
      </c>
      <c r="L1119" s="136">
        <v>1260</v>
      </c>
      <c r="M1119" s="112" t="s">
        <v>1705</v>
      </c>
      <c r="N1119" s="112"/>
    </row>
    <row r="1120" ht="14.25" spans="1:14">
      <c r="A1120" s="37"/>
      <c r="B1120" s="37"/>
      <c r="C1120" s="112"/>
      <c r="D1120" s="112"/>
      <c r="E1120" s="112"/>
      <c r="F1120" s="112"/>
      <c r="G1120" s="112"/>
      <c r="H1120" s="112" t="s">
        <v>25</v>
      </c>
      <c r="I1120" s="112" t="s">
        <v>1696</v>
      </c>
      <c r="J1120" s="136">
        <v>25</v>
      </c>
      <c r="K1120" s="136">
        <v>300</v>
      </c>
      <c r="L1120" s="112"/>
      <c r="M1120" s="112"/>
      <c r="N1120" s="112"/>
    </row>
    <row r="1121" ht="57" spans="1:14">
      <c r="A1121" s="37">
        <f>COUNTA($A$5:A1120)</f>
        <v>684</v>
      </c>
      <c r="B1121" s="37" t="s">
        <v>148</v>
      </c>
      <c r="C1121" s="112" t="s">
        <v>1685</v>
      </c>
      <c r="D1121" s="112" t="s">
        <v>1696</v>
      </c>
      <c r="E1121" s="112" t="s">
        <v>1706</v>
      </c>
      <c r="F1121" s="112" t="s">
        <v>45</v>
      </c>
      <c r="G1121" s="112" t="s">
        <v>50</v>
      </c>
      <c r="H1121" s="112" t="s">
        <v>196</v>
      </c>
      <c r="I1121" s="112" t="s">
        <v>1696</v>
      </c>
      <c r="J1121" s="136">
        <v>2.3</v>
      </c>
      <c r="K1121" s="136">
        <v>1472</v>
      </c>
      <c r="L1121" s="136">
        <v>1472</v>
      </c>
      <c r="M1121" s="112" t="s">
        <v>1707</v>
      </c>
      <c r="N1121" s="112"/>
    </row>
    <row r="1122" ht="28.5" spans="1:14">
      <c r="A1122" s="37">
        <f>COUNTA($A$5:A1121)</f>
        <v>685</v>
      </c>
      <c r="B1122" s="37" t="s">
        <v>148</v>
      </c>
      <c r="C1122" s="35" t="s">
        <v>1708</v>
      </c>
      <c r="D1122" s="35" t="s">
        <v>1709</v>
      </c>
      <c r="E1122" s="35" t="s">
        <v>1710</v>
      </c>
      <c r="F1122" s="35" t="s">
        <v>23</v>
      </c>
      <c r="G1122" s="35">
        <v>5</v>
      </c>
      <c r="H1122" s="35" t="s">
        <v>191</v>
      </c>
      <c r="I1122" s="35" t="s">
        <v>1709</v>
      </c>
      <c r="J1122" s="35">
        <v>2.49</v>
      </c>
      <c r="K1122" s="35">
        <v>1195.2</v>
      </c>
      <c r="L1122" s="35">
        <v>1598.4</v>
      </c>
      <c r="M1122" s="35" t="s">
        <v>1711</v>
      </c>
      <c r="N1122" s="35"/>
    </row>
    <row r="1123" ht="14.25" spans="1:14">
      <c r="A1123" s="37"/>
      <c r="B1123" s="37"/>
      <c r="C1123" s="35"/>
      <c r="D1123" s="35"/>
      <c r="E1123" s="35" t="s">
        <v>1710</v>
      </c>
      <c r="F1123" s="35" t="s">
        <v>23</v>
      </c>
      <c r="G1123" s="35">
        <v>5</v>
      </c>
      <c r="H1123" s="35" t="s">
        <v>38</v>
      </c>
      <c r="I1123" s="35" t="s">
        <v>1709</v>
      </c>
      <c r="J1123" s="35">
        <v>1.26</v>
      </c>
      <c r="K1123" s="35">
        <v>403.2</v>
      </c>
      <c r="L1123" s="35"/>
      <c r="M1123" s="35"/>
      <c r="N1123" s="35"/>
    </row>
    <row r="1124" ht="57" spans="1:14">
      <c r="A1124" s="37">
        <f>COUNTA($A$5:A1123)</f>
        <v>686</v>
      </c>
      <c r="B1124" s="37" t="s">
        <v>148</v>
      </c>
      <c r="C1124" s="35" t="s">
        <v>1708</v>
      </c>
      <c r="D1124" s="35" t="s">
        <v>1712</v>
      </c>
      <c r="E1124" s="35" t="s">
        <v>1713</v>
      </c>
      <c r="F1124" s="35" t="s">
        <v>60</v>
      </c>
      <c r="G1124" s="35">
        <v>1</v>
      </c>
      <c r="H1124" s="35" t="s">
        <v>191</v>
      </c>
      <c r="I1124" s="35" t="s">
        <v>1712</v>
      </c>
      <c r="J1124" s="35">
        <v>1.45</v>
      </c>
      <c r="K1124" s="35">
        <v>696</v>
      </c>
      <c r="L1124" s="35">
        <v>696</v>
      </c>
      <c r="M1124" s="35" t="s">
        <v>1714</v>
      </c>
      <c r="N1124" s="35"/>
    </row>
    <row r="1125" ht="28.5" spans="1:14">
      <c r="A1125" s="37">
        <f>COUNTA($A$5:A1124)</f>
        <v>687</v>
      </c>
      <c r="B1125" s="37" t="s">
        <v>148</v>
      </c>
      <c r="C1125" s="35" t="s">
        <v>1708</v>
      </c>
      <c r="D1125" s="35" t="s">
        <v>1709</v>
      </c>
      <c r="E1125" s="35" t="s">
        <v>1715</v>
      </c>
      <c r="F1125" s="35" t="s">
        <v>545</v>
      </c>
      <c r="G1125" s="35">
        <v>3</v>
      </c>
      <c r="H1125" s="35" t="s">
        <v>191</v>
      </c>
      <c r="I1125" s="35" t="s">
        <v>1709</v>
      </c>
      <c r="J1125" s="35">
        <v>4</v>
      </c>
      <c r="K1125" s="35">
        <v>1440</v>
      </c>
      <c r="L1125" s="35">
        <v>2700</v>
      </c>
      <c r="M1125" s="35" t="s">
        <v>1716</v>
      </c>
      <c r="N1125" s="35"/>
    </row>
    <row r="1126" ht="42.75" spans="1:14">
      <c r="A1126" s="37"/>
      <c r="B1126" s="37"/>
      <c r="C1126" s="35"/>
      <c r="D1126" s="35"/>
      <c r="E1126" s="35" t="s">
        <v>1715</v>
      </c>
      <c r="F1126" s="35" t="s">
        <v>545</v>
      </c>
      <c r="G1126" s="35">
        <v>3</v>
      </c>
      <c r="H1126" s="35" t="s">
        <v>31</v>
      </c>
      <c r="I1126" s="35" t="s">
        <v>1709</v>
      </c>
      <c r="J1126" s="35">
        <v>1.5</v>
      </c>
      <c r="K1126" s="35">
        <v>720</v>
      </c>
      <c r="L1126" s="35"/>
      <c r="M1126" s="35"/>
      <c r="N1126" s="35"/>
    </row>
    <row r="1127" ht="14.25" spans="1:14">
      <c r="A1127" s="37"/>
      <c r="B1127" s="37"/>
      <c r="C1127" s="35"/>
      <c r="D1127" s="35"/>
      <c r="E1127" s="35" t="s">
        <v>1715</v>
      </c>
      <c r="F1127" s="35" t="s">
        <v>545</v>
      </c>
      <c r="G1127" s="35">
        <v>3</v>
      </c>
      <c r="H1127" s="35" t="s">
        <v>25</v>
      </c>
      <c r="I1127" s="35" t="s">
        <v>1709</v>
      </c>
      <c r="J1127" s="35">
        <v>60</v>
      </c>
      <c r="K1127" s="35">
        <v>540</v>
      </c>
      <c r="L1127" s="35"/>
      <c r="M1127" s="35"/>
      <c r="N1127" s="35"/>
    </row>
    <row r="1128" ht="14.25" spans="1:14">
      <c r="A1128" s="37">
        <f>COUNTA($A$5:A1127)</f>
        <v>688</v>
      </c>
      <c r="B1128" s="37" t="s">
        <v>148</v>
      </c>
      <c r="C1128" s="35" t="s">
        <v>1708</v>
      </c>
      <c r="D1128" s="35" t="s">
        <v>1250</v>
      </c>
      <c r="E1128" s="35" t="s">
        <v>1717</v>
      </c>
      <c r="F1128" s="35" t="s">
        <v>40</v>
      </c>
      <c r="G1128" s="35">
        <v>2</v>
      </c>
      <c r="H1128" s="35" t="s">
        <v>143</v>
      </c>
      <c r="I1128" s="35" t="s">
        <v>1250</v>
      </c>
      <c r="J1128" s="35">
        <v>1</v>
      </c>
      <c r="K1128" s="35">
        <v>320</v>
      </c>
      <c r="L1128" s="35">
        <v>560</v>
      </c>
      <c r="M1128" s="35" t="s">
        <v>1718</v>
      </c>
      <c r="N1128" s="35"/>
    </row>
    <row r="1129" ht="28.5" spans="1:14">
      <c r="A1129" s="37"/>
      <c r="B1129" s="37"/>
      <c r="C1129" s="35"/>
      <c r="D1129" s="35"/>
      <c r="E1129" s="35" t="s">
        <v>1717</v>
      </c>
      <c r="F1129" s="35" t="s">
        <v>40</v>
      </c>
      <c r="G1129" s="35">
        <v>2</v>
      </c>
      <c r="H1129" s="35" t="s">
        <v>191</v>
      </c>
      <c r="I1129" s="35" t="s">
        <v>1250</v>
      </c>
      <c r="J1129" s="35">
        <v>0.5</v>
      </c>
      <c r="K1129" s="35">
        <v>240</v>
      </c>
      <c r="L1129" s="35"/>
      <c r="M1129" s="35"/>
      <c r="N1129" s="35"/>
    </row>
    <row r="1130" ht="42.75" spans="1:14">
      <c r="A1130" s="37">
        <f>COUNTA($A$5:A1129)</f>
        <v>689</v>
      </c>
      <c r="B1130" s="37" t="s">
        <v>148</v>
      </c>
      <c r="C1130" s="35" t="s">
        <v>1708</v>
      </c>
      <c r="D1130" s="35" t="s">
        <v>1719</v>
      </c>
      <c r="E1130" s="35" t="s">
        <v>1720</v>
      </c>
      <c r="F1130" s="35" t="s">
        <v>40</v>
      </c>
      <c r="G1130" s="35">
        <v>3</v>
      </c>
      <c r="H1130" s="35" t="s">
        <v>31</v>
      </c>
      <c r="I1130" s="35" t="s">
        <v>1719</v>
      </c>
      <c r="J1130" s="37">
        <v>1</v>
      </c>
      <c r="K1130" s="37">
        <v>640</v>
      </c>
      <c r="L1130" s="35">
        <v>1760</v>
      </c>
      <c r="M1130" s="35" t="s">
        <v>1721</v>
      </c>
      <c r="N1130" s="35"/>
    </row>
    <row r="1131" ht="14.25" spans="1:14">
      <c r="A1131" s="37"/>
      <c r="B1131" s="37"/>
      <c r="C1131" s="35"/>
      <c r="D1131" s="35"/>
      <c r="E1131" s="35" t="s">
        <v>1720</v>
      </c>
      <c r="F1131" s="35" t="s">
        <v>40</v>
      </c>
      <c r="G1131" s="35">
        <v>3</v>
      </c>
      <c r="H1131" s="35" t="s">
        <v>38</v>
      </c>
      <c r="I1131" s="35" t="s">
        <v>1719</v>
      </c>
      <c r="J1131" s="37">
        <v>2</v>
      </c>
      <c r="K1131" s="35">
        <v>640</v>
      </c>
      <c r="L1131" s="35"/>
      <c r="M1131" s="35"/>
      <c r="N1131" s="35"/>
    </row>
    <row r="1132" ht="28.5" spans="1:14">
      <c r="A1132" s="37"/>
      <c r="B1132" s="37"/>
      <c r="C1132" s="35"/>
      <c r="D1132" s="35"/>
      <c r="E1132" s="35" t="s">
        <v>1720</v>
      </c>
      <c r="F1132" s="35" t="s">
        <v>40</v>
      </c>
      <c r="G1132" s="35">
        <v>3</v>
      </c>
      <c r="H1132" s="35" t="s">
        <v>191</v>
      </c>
      <c r="I1132" s="35" t="s">
        <v>1719</v>
      </c>
      <c r="J1132" s="37">
        <v>1</v>
      </c>
      <c r="K1132" s="35">
        <v>480</v>
      </c>
      <c r="L1132" s="35"/>
      <c r="M1132" s="35"/>
      <c r="N1132" s="35"/>
    </row>
    <row r="1133" ht="28.5" spans="1:14">
      <c r="A1133" s="37">
        <f>COUNTA($A$5:A1132)</f>
        <v>690</v>
      </c>
      <c r="B1133" s="37" t="s">
        <v>148</v>
      </c>
      <c r="C1133" s="35" t="s">
        <v>1708</v>
      </c>
      <c r="D1133" s="35" t="s">
        <v>1712</v>
      </c>
      <c r="E1133" s="35" t="s">
        <v>1722</v>
      </c>
      <c r="F1133" s="35" t="s">
        <v>60</v>
      </c>
      <c r="G1133" s="35">
        <v>6</v>
      </c>
      <c r="H1133" s="35" t="s">
        <v>191</v>
      </c>
      <c r="I1133" s="35" t="s">
        <v>1712</v>
      </c>
      <c r="J1133" s="37">
        <v>1.6</v>
      </c>
      <c r="K1133" s="37">
        <v>768</v>
      </c>
      <c r="L1133" s="35">
        <v>2408</v>
      </c>
      <c r="M1133" s="35" t="s">
        <v>1723</v>
      </c>
      <c r="N1133" s="35"/>
    </row>
    <row r="1134" ht="14.25" spans="1:14">
      <c r="A1134" s="37"/>
      <c r="B1134" s="37"/>
      <c r="C1134" s="35"/>
      <c r="D1134" s="35"/>
      <c r="E1134" s="35" t="s">
        <v>1722</v>
      </c>
      <c r="F1134" s="35" t="s">
        <v>60</v>
      </c>
      <c r="G1134" s="35">
        <v>6</v>
      </c>
      <c r="H1134" s="35" t="s">
        <v>143</v>
      </c>
      <c r="I1134" s="35" t="s">
        <v>1712</v>
      </c>
      <c r="J1134" s="37">
        <v>2</v>
      </c>
      <c r="K1134" s="37">
        <v>640</v>
      </c>
      <c r="L1134" s="35"/>
      <c r="M1134" s="35"/>
      <c r="N1134" s="35"/>
    </row>
    <row r="1135" ht="28.5" spans="1:14">
      <c r="A1135" s="37"/>
      <c r="B1135" s="37"/>
      <c r="C1135" s="35"/>
      <c r="D1135" s="35"/>
      <c r="E1135" s="35" t="s">
        <v>1722</v>
      </c>
      <c r="F1135" s="35" t="s">
        <v>60</v>
      </c>
      <c r="G1135" s="35">
        <v>6</v>
      </c>
      <c r="H1135" s="35" t="s">
        <v>1724</v>
      </c>
      <c r="I1135" s="35" t="s">
        <v>1712</v>
      </c>
      <c r="J1135" s="37">
        <v>2.5</v>
      </c>
      <c r="K1135" s="37">
        <v>1000</v>
      </c>
      <c r="L1135" s="35"/>
      <c r="M1135" s="35"/>
      <c r="N1135" s="35"/>
    </row>
    <row r="1136" ht="28.5" spans="1:14">
      <c r="A1136" s="37">
        <f>COUNTA($A$5:A1135)</f>
        <v>691</v>
      </c>
      <c r="B1136" s="37" t="s">
        <v>148</v>
      </c>
      <c r="C1136" s="35" t="s">
        <v>1708</v>
      </c>
      <c r="D1136" s="35" t="s">
        <v>1712</v>
      </c>
      <c r="E1136" s="35" t="s">
        <v>1725</v>
      </c>
      <c r="F1136" s="35" t="s">
        <v>40</v>
      </c>
      <c r="G1136" s="35">
        <v>4</v>
      </c>
      <c r="H1136" s="35" t="s">
        <v>191</v>
      </c>
      <c r="I1136" s="35" t="s">
        <v>1712</v>
      </c>
      <c r="J1136" s="35">
        <v>2</v>
      </c>
      <c r="K1136" s="35">
        <v>960</v>
      </c>
      <c r="L1136" s="35">
        <v>1280</v>
      </c>
      <c r="M1136" s="35" t="s">
        <v>1726</v>
      </c>
      <c r="N1136" s="35"/>
    </row>
    <row r="1137" ht="14.25" spans="1:14">
      <c r="A1137" s="37"/>
      <c r="B1137" s="37"/>
      <c r="C1137" s="35"/>
      <c r="D1137" s="35"/>
      <c r="E1137" s="35" t="s">
        <v>1727</v>
      </c>
      <c r="F1137" s="35" t="s">
        <v>40</v>
      </c>
      <c r="G1137" s="35">
        <v>4</v>
      </c>
      <c r="H1137" s="35" t="s">
        <v>95</v>
      </c>
      <c r="I1137" s="35" t="s">
        <v>1712</v>
      </c>
      <c r="J1137" s="35">
        <v>0.5</v>
      </c>
      <c r="K1137" s="35">
        <v>320</v>
      </c>
      <c r="L1137" s="35"/>
      <c r="M1137" s="35"/>
      <c r="N1137" s="35"/>
    </row>
    <row r="1138" ht="57" spans="1:14">
      <c r="A1138" s="37">
        <f>COUNTA($A$5:A1137)</f>
        <v>692</v>
      </c>
      <c r="B1138" s="37" t="s">
        <v>148</v>
      </c>
      <c r="C1138" s="35" t="s">
        <v>1708</v>
      </c>
      <c r="D1138" s="35" t="s">
        <v>1728</v>
      </c>
      <c r="E1138" s="35" t="s">
        <v>1729</v>
      </c>
      <c r="F1138" s="35" t="s">
        <v>523</v>
      </c>
      <c r="G1138" s="35">
        <v>2</v>
      </c>
      <c r="H1138" s="35" t="s">
        <v>25</v>
      </c>
      <c r="I1138" s="35" t="s">
        <v>1728</v>
      </c>
      <c r="J1138" s="35">
        <v>25</v>
      </c>
      <c r="K1138" s="35">
        <v>225</v>
      </c>
      <c r="L1138" s="35">
        <v>225</v>
      </c>
      <c r="M1138" s="35" t="s">
        <v>1730</v>
      </c>
      <c r="N1138" s="35"/>
    </row>
    <row r="1139" ht="28.5" spans="1:14">
      <c r="A1139" s="37">
        <f>COUNTA($A$5:A1138)</f>
        <v>693</v>
      </c>
      <c r="B1139" s="37" t="s">
        <v>148</v>
      </c>
      <c r="C1139" s="35" t="s">
        <v>1708</v>
      </c>
      <c r="D1139" s="35" t="s">
        <v>1712</v>
      </c>
      <c r="E1139" s="35" t="s">
        <v>1731</v>
      </c>
      <c r="F1139" s="35" t="s">
        <v>329</v>
      </c>
      <c r="G1139" s="35">
        <v>3</v>
      </c>
      <c r="H1139" s="35" t="s">
        <v>191</v>
      </c>
      <c r="I1139" s="35" t="s">
        <v>1712</v>
      </c>
      <c r="J1139" s="35">
        <v>2</v>
      </c>
      <c r="K1139" s="35">
        <v>1200</v>
      </c>
      <c r="L1139" s="35">
        <v>3200</v>
      </c>
      <c r="M1139" s="35" t="s">
        <v>1732</v>
      </c>
      <c r="N1139" s="35" t="s">
        <v>1300</v>
      </c>
    </row>
    <row r="1140" ht="14.25" spans="1:14">
      <c r="A1140" s="37"/>
      <c r="B1140" s="37"/>
      <c r="C1140" s="35"/>
      <c r="D1140" s="35"/>
      <c r="E1140" s="35" t="s">
        <v>1731</v>
      </c>
      <c r="F1140" s="35" t="s">
        <v>329</v>
      </c>
      <c r="G1140" s="35">
        <v>3</v>
      </c>
      <c r="H1140" s="35" t="s">
        <v>38</v>
      </c>
      <c r="I1140" s="35" t="s">
        <v>1712</v>
      </c>
      <c r="J1140" s="35">
        <v>2</v>
      </c>
      <c r="K1140" s="35">
        <v>800</v>
      </c>
      <c r="L1140" s="35"/>
      <c r="M1140" s="35"/>
      <c r="N1140" s="35"/>
    </row>
    <row r="1141" ht="42.75" spans="1:14">
      <c r="A1141" s="37"/>
      <c r="B1141" s="37"/>
      <c r="C1141" s="35"/>
      <c r="D1141" s="35"/>
      <c r="E1141" s="35" t="s">
        <v>1731</v>
      </c>
      <c r="F1141" s="35" t="s">
        <v>329</v>
      </c>
      <c r="G1141" s="35">
        <v>3</v>
      </c>
      <c r="H1141" s="35" t="s">
        <v>31</v>
      </c>
      <c r="I1141" s="35" t="s">
        <v>1712</v>
      </c>
      <c r="J1141" s="35">
        <v>2</v>
      </c>
      <c r="K1141" s="35">
        <v>1200</v>
      </c>
      <c r="L1141" s="35"/>
      <c r="M1141" s="35"/>
      <c r="N1141" s="35"/>
    </row>
    <row r="1142" ht="71.25" spans="1:14">
      <c r="A1142" s="37">
        <f>COUNTA($A$5:A1141)</f>
        <v>694</v>
      </c>
      <c r="B1142" s="37" t="s">
        <v>148</v>
      </c>
      <c r="C1142" s="35" t="s">
        <v>1708</v>
      </c>
      <c r="D1142" s="35" t="s">
        <v>1719</v>
      </c>
      <c r="E1142" s="35" t="s">
        <v>1733</v>
      </c>
      <c r="F1142" s="35" t="s">
        <v>60</v>
      </c>
      <c r="G1142" s="35">
        <v>3</v>
      </c>
      <c r="H1142" s="35" t="s">
        <v>191</v>
      </c>
      <c r="I1142" s="35" t="s">
        <v>1719</v>
      </c>
      <c r="J1142" s="35">
        <v>1.62</v>
      </c>
      <c r="K1142" s="35">
        <v>777.6</v>
      </c>
      <c r="L1142" s="35">
        <v>777.6</v>
      </c>
      <c r="M1142" s="35" t="s">
        <v>1734</v>
      </c>
      <c r="N1142" s="35"/>
    </row>
    <row r="1143" ht="57" spans="1:14">
      <c r="A1143" s="37">
        <f>COUNTA($A$5:A1142)</f>
        <v>695</v>
      </c>
      <c r="B1143" s="37" t="s">
        <v>148</v>
      </c>
      <c r="C1143" s="35" t="s">
        <v>1708</v>
      </c>
      <c r="D1143" s="35" t="s">
        <v>1709</v>
      </c>
      <c r="E1143" s="35" t="s">
        <v>1735</v>
      </c>
      <c r="F1143" s="35" t="s">
        <v>40</v>
      </c>
      <c r="G1143" s="35">
        <v>3</v>
      </c>
      <c r="H1143" s="35" t="s">
        <v>191</v>
      </c>
      <c r="I1143" s="35" t="s">
        <v>1709</v>
      </c>
      <c r="J1143" s="35">
        <v>3</v>
      </c>
      <c r="K1143" s="35">
        <v>1440</v>
      </c>
      <c r="L1143" s="35">
        <v>1440</v>
      </c>
      <c r="M1143" s="35" t="s">
        <v>1736</v>
      </c>
      <c r="N1143" s="35"/>
    </row>
    <row r="1144" ht="57" spans="1:14">
      <c r="A1144" s="37">
        <f>COUNTA($A$5:A1143)</f>
        <v>696</v>
      </c>
      <c r="B1144" s="37" t="s">
        <v>148</v>
      </c>
      <c r="C1144" s="35" t="s">
        <v>1708</v>
      </c>
      <c r="D1144" s="35" t="s">
        <v>1709</v>
      </c>
      <c r="E1144" s="35" t="s">
        <v>1737</v>
      </c>
      <c r="F1144" s="35" t="s">
        <v>40</v>
      </c>
      <c r="G1144" s="35">
        <v>2</v>
      </c>
      <c r="H1144" s="35" t="s">
        <v>191</v>
      </c>
      <c r="I1144" s="35" t="s">
        <v>1709</v>
      </c>
      <c r="J1144" s="35">
        <v>0.5</v>
      </c>
      <c r="K1144" s="35">
        <v>240</v>
      </c>
      <c r="L1144" s="35">
        <v>240</v>
      </c>
      <c r="M1144" s="35" t="s">
        <v>1738</v>
      </c>
      <c r="N1144" s="35"/>
    </row>
    <row r="1145" ht="57" spans="1:14">
      <c r="A1145" s="37">
        <f>COUNTA($A$5:A1144)</f>
        <v>697</v>
      </c>
      <c r="B1145" s="37" t="s">
        <v>148</v>
      </c>
      <c r="C1145" s="35" t="s">
        <v>1708</v>
      </c>
      <c r="D1145" s="35" t="s">
        <v>1719</v>
      </c>
      <c r="E1145" s="35" t="s">
        <v>1739</v>
      </c>
      <c r="F1145" s="35" t="s">
        <v>545</v>
      </c>
      <c r="G1145" s="35">
        <v>2</v>
      </c>
      <c r="H1145" s="35" t="s">
        <v>31</v>
      </c>
      <c r="I1145" s="35" t="s">
        <v>1719</v>
      </c>
      <c r="J1145" s="37">
        <v>1.1</v>
      </c>
      <c r="K1145" s="37">
        <v>528</v>
      </c>
      <c r="L1145" s="37">
        <v>528</v>
      </c>
      <c r="M1145" s="35" t="s">
        <v>1740</v>
      </c>
      <c r="N1145" s="35"/>
    </row>
    <row r="1146" ht="28.5" spans="1:14">
      <c r="A1146" s="37">
        <f>COUNTA($A$5:A1145)</f>
        <v>698</v>
      </c>
      <c r="B1146" s="37" t="s">
        <v>148</v>
      </c>
      <c r="C1146" s="35" t="s">
        <v>1708</v>
      </c>
      <c r="D1146" s="35" t="s">
        <v>1250</v>
      </c>
      <c r="E1146" s="35" t="s">
        <v>1741</v>
      </c>
      <c r="F1146" s="35" t="s">
        <v>40</v>
      </c>
      <c r="G1146" s="35">
        <v>3</v>
      </c>
      <c r="H1146" s="35" t="s">
        <v>191</v>
      </c>
      <c r="I1146" s="35" t="s">
        <v>1250</v>
      </c>
      <c r="J1146" s="35">
        <v>4</v>
      </c>
      <c r="K1146" s="35">
        <v>1920</v>
      </c>
      <c r="L1146" s="35">
        <v>2160</v>
      </c>
      <c r="M1146" s="35" t="s">
        <v>1742</v>
      </c>
      <c r="N1146" s="35"/>
    </row>
    <row r="1147" ht="14.25" spans="1:14">
      <c r="A1147" s="37"/>
      <c r="B1147" s="37"/>
      <c r="C1147" s="35"/>
      <c r="D1147" s="35"/>
      <c r="E1147" s="35" t="s">
        <v>1741</v>
      </c>
      <c r="F1147" s="35" t="s">
        <v>40</v>
      </c>
      <c r="G1147" s="35">
        <v>3</v>
      </c>
      <c r="H1147" s="35" t="s">
        <v>25</v>
      </c>
      <c r="I1147" s="35" t="s">
        <v>1250</v>
      </c>
      <c r="J1147" s="35">
        <v>20</v>
      </c>
      <c r="K1147" s="37">
        <v>240</v>
      </c>
      <c r="L1147" s="35"/>
      <c r="M1147" s="35"/>
      <c r="N1147" s="35"/>
    </row>
    <row r="1148" ht="28.5" spans="1:14">
      <c r="A1148" s="37">
        <f>COUNTA($A$5:A1147)</f>
        <v>699</v>
      </c>
      <c r="B1148" s="37" t="s">
        <v>148</v>
      </c>
      <c r="C1148" s="35" t="s">
        <v>1708</v>
      </c>
      <c r="D1148" s="35" t="s">
        <v>1712</v>
      </c>
      <c r="E1148" s="35" t="s">
        <v>1743</v>
      </c>
      <c r="F1148" s="35" t="s">
        <v>523</v>
      </c>
      <c r="G1148" s="35">
        <v>3</v>
      </c>
      <c r="H1148" s="35" t="s">
        <v>191</v>
      </c>
      <c r="I1148" s="35" t="s">
        <v>1712</v>
      </c>
      <c r="J1148" s="37">
        <v>5</v>
      </c>
      <c r="K1148" s="37">
        <v>1800</v>
      </c>
      <c r="L1148" s="35">
        <v>2250</v>
      </c>
      <c r="M1148" s="35" t="s">
        <v>1744</v>
      </c>
      <c r="N1148" s="35"/>
    </row>
    <row r="1149" ht="14.25" spans="1:14">
      <c r="A1149" s="37"/>
      <c r="B1149" s="37"/>
      <c r="C1149" s="35"/>
      <c r="D1149" s="35"/>
      <c r="E1149" s="35" t="s">
        <v>1743</v>
      </c>
      <c r="F1149" s="35" t="s">
        <v>523</v>
      </c>
      <c r="G1149" s="35">
        <v>3</v>
      </c>
      <c r="H1149" s="35" t="s">
        <v>25</v>
      </c>
      <c r="I1149" s="35" t="s">
        <v>1712</v>
      </c>
      <c r="J1149" s="37">
        <v>50</v>
      </c>
      <c r="K1149" s="37">
        <v>450</v>
      </c>
      <c r="L1149" s="35"/>
      <c r="M1149" s="35"/>
      <c r="N1149" s="35"/>
    </row>
    <row r="1150" ht="28.5" spans="1:14">
      <c r="A1150" s="37">
        <f>COUNTA($A$5:A1149)</f>
        <v>700</v>
      </c>
      <c r="B1150" s="37" t="s">
        <v>148</v>
      </c>
      <c r="C1150" s="35" t="s">
        <v>1708</v>
      </c>
      <c r="D1150" s="35" t="s">
        <v>1745</v>
      </c>
      <c r="E1150" s="35" t="s">
        <v>1746</v>
      </c>
      <c r="F1150" s="35" t="s">
        <v>40</v>
      </c>
      <c r="G1150" s="35">
        <v>4</v>
      </c>
      <c r="H1150" s="35" t="s">
        <v>191</v>
      </c>
      <c r="I1150" s="35" t="s">
        <v>1745</v>
      </c>
      <c r="J1150" s="35">
        <v>1</v>
      </c>
      <c r="K1150" s="35">
        <v>480</v>
      </c>
      <c r="L1150" s="35">
        <v>1760</v>
      </c>
      <c r="M1150" s="35" t="s">
        <v>1747</v>
      </c>
      <c r="N1150" s="35"/>
    </row>
    <row r="1151" ht="42.75" spans="1:14">
      <c r="A1151" s="37"/>
      <c r="B1151" s="37"/>
      <c r="C1151" s="35"/>
      <c r="D1151" s="35"/>
      <c r="E1151" s="35" t="s">
        <v>1746</v>
      </c>
      <c r="F1151" s="35" t="s">
        <v>40</v>
      </c>
      <c r="G1151" s="35">
        <v>4</v>
      </c>
      <c r="H1151" s="35" t="s">
        <v>31</v>
      </c>
      <c r="I1151" s="35" t="s">
        <v>1745</v>
      </c>
      <c r="J1151" s="35">
        <v>2</v>
      </c>
      <c r="K1151" s="35">
        <v>1280</v>
      </c>
      <c r="L1151" s="35"/>
      <c r="M1151" s="35"/>
      <c r="N1151" s="35"/>
    </row>
    <row r="1152" ht="57" spans="1:14">
      <c r="A1152" s="37">
        <f>COUNTA($A$5:A1151)</f>
        <v>701</v>
      </c>
      <c r="B1152" s="37" t="s">
        <v>148</v>
      </c>
      <c r="C1152" s="35" t="s">
        <v>1708</v>
      </c>
      <c r="D1152" s="35" t="s">
        <v>1712</v>
      </c>
      <c r="E1152" s="35" t="s">
        <v>1748</v>
      </c>
      <c r="F1152" s="35" t="s">
        <v>545</v>
      </c>
      <c r="G1152" s="35">
        <v>1</v>
      </c>
      <c r="H1152" s="35" t="s">
        <v>143</v>
      </c>
      <c r="I1152" s="35" t="s">
        <v>1712</v>
      </c>
      <c r="J1152" s="35">
        <v>1.2</v>
      </c>
      <c r="K1152" s="35">
        <v>288</v>
      </c>
      <c r="L1152" s="35">
        <v>288</v>
      </c>
      <c r="M1152" s="35" t="s">
        <v>1749</v>
      </c>
      <c r="N1152" s="35"/>
    </row>
    <row r="1153" ht="42.75" spans="1:14">
      <c r="A1153" s="37">
        <f>COUNTA($A$5:A1152)</f>
        <v>702</v>
      </c>
      <c r="B1153" s="37" t="s">
        <v>148</v>
      </c>
      <c r="C1153" s="35" t="s">
        <v>1708</v>
      </c>
      <c r="D1153" s="35" t="s">
        <v>1712</v>
      </c>
      <c r="E1153" s="35" t="s">
        <v>1750</v>
      </c>
      <c r="F1153" s="35" t="s">
        <v>40</v>
      </c>
      <c r="G1153" s="35">
        <v>5</v>
      </c>
      <c r="H1153" s="35" t="s">
        <v>31</v>
      </c>
      <c r="I1153" s="35" t="s">
        <v>1712</v>
      </c>
      <c r="J1153" s="35">
        <v>1.2</v>
      </c>
      <c r="K1153" s="35">
        <v>768</v>
      </c>
      <c r="L1153" s="35">
        <v>1808</v>
      </c>
      <c r="M1153" s="35" t="s">
        <v>1751</v>
      </c>
      <c r="N1153" s="35"/>
    </row>
    <row r="1154" ht="14.25" spans="1:14">
      <c r="A1154" s="37"/>
      <c r="B1154" s="37"/>
      <c r="C1154" s="35"/>
      <c r="D1154" s="35"/>
      <c r="E1154" s="35" t="s">
        <v>1750</v>
      </c>
      <c r="F1154" s="35" t="s">
        <v>40</v>
      </c>
      <c r="G1154" s="35">
        <v>5</v>
      </c>
      <c r="H1154" s="35" t="s">
        <v>38</v>
      </c>
      <c r="I1154" s="35" t="s">
        <v>1712</v>
      </c>
      <c r="J1154" s="35">
        <v>1.5</v>
      </c>
      <c r="K1154" s="35">
        <v>480</v>
      </c>
      <c r="L1154" s="35"/>
      <c r="M1154" s="35"/>
      <c r="N1154" s="35"/>
    </row>
    <row r="1155" ht="14.25" spans="1:14">
      <c r="A1155" s="37"/>
      <c r="B1155" s="37"/>
      <c r="C1155" s="35"/>
      <c r="D1155" s="35"/>
      <c r="E1155" s="35" t="s">
        <v>1750</v>
      </c>
      <c r="F1155" s="35" t="s">
        <v>40</v>
      </c>
      <c r="G1155" s="35">
        <v>5</v>
      </c>
      <c r="H1155" s="35" t="s">
        <v>143</v>
      </c>
      <c r="I1155" s="35" t="s">
        <v>1712</v>
      </c>
      <c r="J1155" s="35">
        <v>1</v>
      </c>
      <c r="K1155" s="35">
        <v>320</v>
      </c>
      <c r="L1155" s="35"/>
      <c r="M1155" s="35"/>
      <c r="N1155" s="35"/>
    </row>
    <row r="1156" ht="14.25" spans="1:14">
      <c r="A1156" s="37"/>
      <c r="B1156" s="37"/>
      <c r="C1156" s="35"/>
      <c r="D1156" s="35"/>
      <c r="E1156" s="35" t="s">
        <v>1750</v>
      </c>
      <c r="F1156" s="35" t="s">
        <v>40</v>
      </c>
      <c r="G1156" s="35">
        <v>5</v>
      </c>
      <c r="H1156" s="35" t="s">
        <v>25</v>
      </c>
      <c r="I1156" s="35" t="s">
        <v>1712</v>
      </c>
      <c r="J1156" s="35">
        <v>20</v>
      </c>
      <c r="K1156" s="35">
        <v>240</v>
      </c>
      <c r="L1156" s="35"/>
      <c r="M1156" s="35"/>
      <c r="N1156" s="35"/>
    </row>
    <row r="1157" ht="14.25" spans="1:14">
      <c r="A1157" s="37">
        <f>COUNTA($A$5:A1156)</f>
        <v>703</v>
      </c>
      <c r="B1157" s="37" t="s">
        <v>148</v>
      </c>
      <c r="C1157" s="35" t="s">
        <v>1708</v>
      </c>
      <c r="D1157" s="35" t="s">
        <v>1712</v>
      </c>
      <c r="E1157" s="35" t="s">
        <v>1752</v>
      </c>
      <c r="F1157" s="35" t="s">
        <v>40</v>
      </c>
      <c r="G1157" s="35">
        <v>5</v>
      </c>
      <c r="H1157" s="35" t="s">
        <v>143</v>
      </c>
      <c r="I1157" s="35" t="s">
        <v>1712</v>
      </c>
      <c r="J1157" s="35">
        <v>1.2</v>
      </c>
      <c r="K1157" s="35">
        <v>384</v>
      </c>
      <c r="L1157" s="35">
        <v>1544</v>
      </c>
      <c r="M1157" s="35" t="s">
        <v>1753</v>
      </c>
      <c r="N1157" s="35" t="s">
        <v>1300</v>
      </c>
    </row>
    <row r="1158" ht="42.75" spans="1:14">
      <c r="A1158" s="37"/>
      <c r="B1158" s="37"/>
      <c r="C1158" s="35"/>
      <c r="D1158" s="35"/>
      <c r="E1158" s="35" t="s">
        <v>1752</v>
      </c>
      <c r="F1158" s="35" t="s">
        <v>40</v>
      </c>
      <c r="G1158" s="35">
        <v>5</v>
      </c>
      <c r="H1158" s="35" t="s">
        <v>31</v>
      </c>
      <c r="I1158" s="35" t="s">
        <v>1712</v>
      </c>
      <c r="J1158" s="35">
        <v>1.74</v>
      </c>
      <c r="K1158" s="35">
        <v>1113.6</v>
      </c>
      <c r="L1158" s="35"/>
      <c r="M1158" s="35"/>
      <c r="N1158" s="35"/>
    </row>
    <row r="1159" ht="28.5" spans="1:14">
      <c r="A1159" s="37"/>
      <c r="B1159" s="37"/>
      <c r="C1159" s="35"/>
      <c r="D1159" s="35"/>
      <c r="E1159" s="35" t="s">
        <v>1752</v>
      </c>
      <c r="F1159" s="35" t="s">
        <v>40</v>
      </c>
      <c r="G1159" s="35">
        <v>5</v>
      </c>
      <c r="H1159" s="35" t="s">
        <v>191</v>
      </c>
      <c r="I1159" s="35" t="s">
        <v>1712</v>
      </c>
      <c r="J1159" s="35">
        <v>2</v>
      </c>
      <c r="K1159" s="35">
        <v>46.4</v>
      </c>
      <c r="L1159" s="35"/>
      <c r="M1159" s="35"/>
      <c r="N1159" s="35"/>
    </row>
    <row r="1160" ht="57" spans="1:14">
      <c r="A1160" s="37">
        <f>COUNTA($A$5:A1159)</f>
        <v>704</v>
      </c>
      <c r="B1160" s="37" t="s">
        <v>148</v>
      </c>
      <c r="C1160" s="35" t="s">
        <v>1708</v>
      </c>
      <c r="D1160" s="35" t="s">
        <v>1712</v>
      </c>
      <c r="E1160" s="35" t="s">
        <v>1754</v>
      </c>
      <c r="F1160" s="35" t="s">
        <v>40</v>
      </c>
      <c r="G1160" s="35">
        <v>4</v>
      </c>
      <c r="H1160" s="35" t="s">
        <v>191</v>
      </c>
      <c r="I1160" s="35" t="s">
        <v>1712</v>
      </c>
      <c r="J1160" s="35">
        <v>3</v>
      </c>
      <c r="K1160" s="35">
        <v>1440</v>
      </c>
      <c r="L1160" s="35">
        <v>1440</v>
      </c>
      <c r="M1160" s="35" t="s">
        <v>1755</v>
      </c>
      <c r="N1160" s="35"/>
    </row>
    <row r="1161" ht="28.5" spans="1:14">
      <c r="A1161" s="37">
        <f>COUNTA($A$5:A1160)</f>
        <v>705</v>
      </c>
      <c r="B1161" s="37" t="s">
        <v>148</v>
      </c>
      <c r="C1161" s="35" t="s">
        <v>1708</v>
      </c>
      <c r="D1161" s="35" t="s">
        <v>1709</v>
      </c>
      <c r="E1161" s="35" t="s">
        <v>1756</v>
      </c>
      <c r="F1161" s="35" t="s">
        <v>40</v>
      </c>
      <c r="G1161" s="35">
        <v>2</v>
      </c>
      <c r="H1161" s="35" t="s">
        <v>191</v>
      </c>
      <c r="I1161" s="35" t="s">
        <v>1709</v>
      </c>
      <c r="J1161" s="35">
        <v>4</v>
      </c>
      <c r="K1161" s="35">
        <v>1920</v>
      </c>
      <c r="L1161" s="35">
        <v>2292</v>
      </c>
      <c r="M1161" s="35" t="s">
        <v>1757</v>
      </c>
      <c r="N1161" s="35"/>
    </row>
    <row r="1162" ht="14.25" spans="1:14">
      <c r="A1162" s="37"/>
      <c r="B1162" s="37"/>
      <c r="C1162" s="35"/>
      <c r="D1162" s="35"/>
      <c r="E1162" s="35" t="s">
        <v>1756</v>
      </c>
      <c r="F1162" s="35" t="s">
        <v>40</v>
      </c>
      <c r="G1162" s="35">
        <v>2</v>
      </c>
      <c r="H1162" s="35" t="s">
        <v>25</v>
      </c>
      <c r="I1162" s="35" t="s">
        <v>1709</v>
      </c>
      <c r="J1162" s="35">
        <v>31</v>
      </c>
      <c r="K1162" s="37">
        <v>372</v>
      </c>
      <c r="L1162" s="35"/>
      <c r="M1162" s="35"/>
      <c r="N1162" s="35"/>
    </row>
    <row r="1163" ht="57" spans="1:14">
      <c r="A1163" s="37">
        <f>COUNTA($A$5:A1162)</f>
        <v>706</v>
      </c>
      <c r="B1163" s="37" t="s">
        <v>148</v>
      </c>
      <c r="C1163" s="35" t="s">
        <v>1708</v>
      </c>
      <c r="D1163" s="35" t="s">
        <v>1719</v>
      </c>
      <c r="E1163" s="35" t="s">
        <v>1758</v>
      </c>
      <c r="F1163" s="35" t="s">
        <v>40</v>
      </c>
      <c r="G1163" s="35">
        <v>2</v>
      </c>
      <c r="H1163" s="35" t="s">
        <v>191</v>
      </c>
      <c r="I1163" s="35" t="s">
        <v>1719</v>
      </c>
      <c r="J1163" s="37">
        <v>1.95</v>
      </c>
      <c r="K1163" s="37">
        <v>936</v>
      </c>
      <c r="L1163" s="37">
        <v>936</v>
      </c>
      <c r="M1163" s="35" t="s">
        <v>1759</v>
      </c>
      <c r="N1163" s="35"/>
    </row>
    <row r="1164" ht="28.5" spans="1:14">
      <c r="A1164" s="37">
        <f>COUNTA($A$5:A1163)</f>
        <v>707</v>
      </c>
      <c r="B1164" s="37" t="s">
        <v>148</v>
      </c>
      <c r="C1164" s="35" t="s">
        <v>1708</v>
      </c>
      <c r="D1164" s="35" t="s">
        <v>1248</v>
      </c>
      <c r="E1164" s="35" t="s">
        <v>1760</v>
      </c>
      <c r="F1164" s="35" t="s">
        <v>40</v>
      </c>
      <c r="G1164" s="35">
        <v>1</v>
      </c>
      <c r="H1164" s="35" t="s">
        <v>585</v>
      </c>
      <c r="I1164" s="35" t="s">
        <v>1528</v>
      </c>
      <c r="J1164" s="37">
        <v>11</v>
      </c>
      <c r="K1164" s="37">
        <v>5000</v>
      </c>
      <c r="L1164" s="37">
        <v>5000</v>
      </c>
      <c r="M1164" s="35" t="s">
        <v>1300</v>
      </c>
      <c r="N1164" s="35" t="s">
        <v>1300</v>
      </c>
    </row>
    <row r="1165" ht="28.5" spans="1:14">
      <c r="A1165" s="37">
        <f>COUNTA($A$5:A1164)</f>
        <v>708</v>
      </c>
      <c r="B1165" s="37" t="s">
        <v>1761</v>
      </c>
      <c r="C1165" s="35" t="s">
        <v>1762</v>
      </c>
      <c r="D1165" s="35" t="s">
        <v>1763</v>
      </c>
      <c r="E1165" s="35" t="s">
        <v>1764</v>
      </c>
      <c r="F1165" s="35" t="s">
        <v>40</v>
      </c>
      <c r="G1165" s="35">
        <v>4</v>
      </c>
      <c r="H1165" s="35" t="s">
        <v>794</v>
      </c>
      <c r="I1165" s="35" t="s">
        <v>1765</v>
      </c>
      <c r="J1165" s="35">
        <v>5</v>
      </c>
      <c r="K1165" s="35">
        <f>2500*0.8*J1165</f>
        <v>10000</v>
      </c>
      <c r="L1165" s="35">
        <v>5000</v>
      </c>
      <c r="M1165" s="35"/>
      <c r="N1165" s="35"/>
    </row>
    <row r="1166" ht="14.25" spans="1:14">
      <c r="A1166" s="37">
        <f>COUNTA($A$5:A1165)</f>
        <v>709</v>
      </c>
      <c r="B1166" s="37" t="s">
        <v>1761</v>
      </c>
      <c r="C1166" s="35" t="s">
        <v>1762</v>
      </c>
      <c r="D1166" s="35" t="s">
        <v>1763</v>
      </c>
      <c r="E1166" s="35" t="s">
        <v>1766</v>
      </c>
      <c r="F1166" s="35" t="s">
        <v>112</v>
      </c>
      <c r="G1166" s="35">
        <v>5</v>
      </c>
      <c r="H1166" s="35" t="s">
        <v>143</v>
      </c>
      <c r="I1166" s="35" t="s">
        <v>1765</v>
      </c>
      <c r="J1166" s="35">
        <v>3</v>
      </c>
      <c r="K1166" s="35">
        <f t="shared" ref="K1166:K1169" si="20">400*0.8*J1166</f>
        <v>960</v>
      </c>
      <c r="L1166" s="35">
        <f>K1166+K1167</f>
        <v>1920</v>
      </c>
      <c r="M1166" s="35"/>
      <c r="N1166" s="35"/>
    </row>
    <row r="1167" ht="14.25" spans="1:14">
      <c r="A1167" s="37"/>
      <c r="B1167" s="37"/>
      <c r="C1167" s="35"/>
      <c r="D1167" s="35"/>
      <c r="E1167" s="35"/>
      <c r="F1167" s="35"/>
      <c r="G1167" s="35"/>
      <c r="H1167" s="35" t="s">
        <v>1767</v>
      </c>
      <c r="I1167" s="35" t="s">
        <v>1765</v>
      </c>
      <c r="J1167" s="35">
        <v>2</v>
      </c>
      <c r="K1167" s="35">
        <f>600*0.8*J1167</f>
        <v>960</v>
      </c>
      <c r="L1167" s="35"/>
      <c r="M1167" s="35"/>
      <c r="N1167" s="35"/>
    </row>
    <row r="1168" ht="14.25" spans="1:14">
      <c r="A1168" s="37">
        <f>COUNTA($A$5:A1167)</f>
        <v>710</v>
      </c>
      <c r="B1168" s="37" t="s">
        <v>1761</v>
      </c>
      <c r="C1168" s="35" t="s">
        <v>1762</v>
      </c>
      <c r="D1168" s="35" t="s">
        <v>1768</v>
      </c>
      <c r="E1168" s="35" t="s">
        <v>1769</v>
      </c>
      <c r="F1168" s="35" t="s">
        <v>112</v>
      </c>
      <c r="G1168" s="35">
        <v>1</v>
      </c>
      <c r="H1168" s="35" t="s">
        <v>143</v>
      </c>
      <c r="I1168" s="35" t="s">
        <v>1768</v>
      </c>
      <c r="J1168" s="35">
        <v>3</v>
      </c>
      <c r="K1168" s="35">
        <f t="shared" si="20"/>
        <v>960</v>
      </c>
      <c r="L1168" s="35">
        <f>K1168+K1169</f>
        <v>1280</v>
      </c>
      <c r="M1168" s="35"/>
      <c r="N1168" s="35"/>
    </row>
    <row r="1169" ht="14.25" spans="1:14">
      <c r="A1169" s="37"/>
      <c r="B1169" s="37"/>
      <c r="C1169" s="35"/>
      <c r="D1169" s="35"/>
      <c r="E1169" s="35"/>
      <c r="F1169" s="35"/>
      <c r="G1169" s="35"/>
      <c r="H1169" s="35" t="s">
        <v>1770</v>
      </c>
      <c r="I1169" s="35" t="s">
        <v>1768</v>
      </c>
      <c r="J1169" s="35">
        <v>1</v>
      </c>
      <c r="K1169" s="35">
        <f t="shared" si="20"/>
        <v>320</v>
      </c>
      <c r="L1169" s="35"/>
      <c r="M1169" s="35"/>
      <c r="N1169" s="35"/>
    </row>
    <row r="1170" ht="28.5" spans="1:14">
      <c r="A1170" s="37">
        <f>COUNTA($A$5:A1169)</f>
        <v>711</v>
      </c>
      <c r="B1170" s="37" t="s">
        <v>1761</v>
      </c>
      <c r="C1170" s="35" t="s">
        <v>1762</v>
      </c>
      <c r="D1170" s="35" t="s">
        <v>1771</v>
      </c>
      <c r="E1170" s="35" t="s">
        <v>1772</v>
      </c>
      <c r="F1170" s="35" t="s">
        <v>23</v>
      </c>
      <c r="G1170" s="35">
        <v>1</v>
      </c>
      <c r="H1170" s="35" t="s">
        <v>25</v>
      </c>
      <c r="I1170" s="35" t="s">
        <v>1771</v>
      </c>
      <c r="J1170" s="35">
        <v>20</v>
      </c>
      <c r="K1170" s="35">
        <f t="shared" ref="K1170:K1176" si="21">15*0.8*J1170</f>
        <v>240</v>
      </c>
      <c r="L1170" s="35">
        <f t="shared" ref="L1170:L1177" si="22">K1170</f>
        <v>240</v>
      </c>
      <c r="M1170" s="35"/>
      <c r="N1170" s="35"/>
    </row>
    <row r="1171" ht="71.25" spans="1:14">
      <c r="A1171" s="37">
        <f>COUNTA($A$5:A1170)</f>
        <v>712</v>
      </c>
      <c r="B1171" s="37" t="s">
        <v>1761</v>
      </c>
      <c r="C1171" s="35" t="s">
        <v>1762</v>
      </c>
      <c r="D1171" s="35" t="s">
        <v>1773</v>
      </c>
      <c r="E1171" s="35" t="s">
        <v>1774</v>
      </c>
      <c r="F1171" s="35" t="s">
        <v>45</v>
      </c>
      <c r="G1171" s="35">
        <v>4</v>
      </c>
      <c r="H1171" s="35" t="s">
        <v>25</v>
      </c>
      <c r="I1171" s="35" t="s">
        <v>1775</v>
      </c>
      <c r="J1171" s="35">
        <v>20</v>
      </c>
      <c r="K1171" s="35">
        <f t="shared" si="21"/>
        <v>240</v>
      </c>
      <c r="L1171" s="35">
        <f t="shared" si="22"/>
        <v>240</v>
      </c>
      <c r="M1171" s="123" t="s">
        <v>1776</v>
      </c>
      <c r="N1171" s="35"/>
    </row>
    <row r="1172" ht="71.25" spans="1:14">
      <c r="A1172" s="37">
        <f>COUNTA($A$5:A1171)</f>
        <v>713</v>
      </c>
      <c r="B1172" s="37" t="s">
        <v>1761</v>
      </c>
      <c r="C1172" s="35" t="s">
        <v>1762</v>
      </c>
      <c r="D1172" s="35" t="s">
        <v>1771</v>
      </c>
      <c r="E1172" s="35" t="s">
        <v>1777</v>
      </c>
      <c r="F1172" s="35" t="s">
        <v>40</v>
      </c>
      <c r="G1172" s="35">
        <v>1</v>
      </c>
      <c r="H1172" s="35" t="s">
        <v>25</v>
      </c>
      <c r="I1172" s="35" t="s">
        <v>1771</v>
      </c>
      <c r="J1172" s="35">
        <v>20</v>
      </c>
      <c r="K1172" s="35">
        <f t="shared" si="21"/>
        <v>240</v>
      </c>
      <c r="L1172" s="35">
        <f t="shared" si="22"/>
        <v>240</v>
      </c>
      <c r="M1172" s="123" t="s">
        <v>1778</v>
      </c>
      <c r="N1172" s="35"/>
    </row>
    <row r="1173" ht="28.5" spans="1:14">
      <c r="A1173" s="37">
        <f>COUNTA($A$5:A1172)</f>
        <v>714</v>
      </c>
      <c r="B1173" s="37" t="s">
        <v>1761</v>
      </c>
      <c r="C1173" s="35" t="s">
        <v>1762</v>
      </c>
      <c r="D1173" s="35" t="s">
        <v>1779</v>
      </c>
      <c r="E1173" s="35" t="s">
        <v>1780</v>
      </c>
      <c r="F1173" s="35" t="s">
        <v>60</v>
      </c>
      <c r="G1173" s="35">
        <v>2</v>
      </c>
      <c r="H1173" s="35" t="s">
        <v>25</v>
      </c>
      <c r="I1173" s="35" t="s">
        <v>1775</v>
      </c>
      <c r="J1173" s="35">
        <v>20</v>
      </c>
      <c r="K1173" s="35">
        <f t="shared" si="21"/>
        <v>240</v>
      </c>
      <c r="L1173" s="35">
        <f t="shared" si="22"/>
        <v>240</v>
      </c>
      <c r="M1173" s="35"/>
      <c r="N1173" s="35"/>
    </row>
    <row r="1174" ht="28.5" spans="1:14">
      <c r="A1174" s="37">
        <f>COUNTA($A$5:A1173)</f>
        <v>715</v>
      </c>
      <c r="B1174" s="37" t="s">
        <v>1761</v>
      </c>
      <c r="C1174" s="35" t="s">
        <v>1762</v>
      </c>
      <c r="D1174" s="35" t="s">
        <v>1779</v>
      </c>
      <c r="E1174" s="35" t="s">
        <v>1781</v>
      </c>
      <c r="F1174" s="35" t="s">
        <v>45</v>
      </c>
      <c r="G1174" s="35">
        <v>1</v>
      </c>
      <c r="H1174" s="35" t="s">
        <v>25</v>
      </c>
      <c r="I1174" s="35" t="s">
        <v>1775</v>
      </c>
      <c r="J1174" s="35">
        <v>20</v>
      </c>
      <c r="K1174" s="35">
        <f t="shared" si="21"/>
        <v>240</v>
      </c>
      <c r="L1174" s="35">
        <f t="shared" si="22"/>
        <v>240</v>
      </c>
      <c r="M1174" s="35"/>
      <c r="N1174" s="35"/>
    </row>
    <row r="1175" ht="71.25" spans="1:14">
      <c r="A1175" s="37">
        <f>COUNTA($A$5:A1174)</f>
        <v>716</v>
      </c>
      <c r="B1175" s="37" t="s">
        <v>1761</v>
      </c>
      <c r="C1175" s="35" t="s">
        <v>1762</v>
      </c>
      <c r="D1175" s="35" t="s">
        <v>1154</v>
      </c>
      <c r="E1175" s="35" t="s">
        <v>1782</v>
      </c>
      <c r="F1175" s="35" t="s">
        <v>23</v>
      </c>
      <c r="G1175" s="35">
        <v>3</v>
      </c>
      <c r="H1175" s="35" t="s">
        <v>25</v>
      </c>
      <c r="I1175" s="35" t="s">
        <v>1154</v>
      </c>
      <c r="J1175" s="35">
        <v>20</v>
      </c>
      <c r="K1175" s="35">
        <f t="shared" si="21"/>
        <v>240</v>
      </c>
      <c r="L1175" s="35">
        <f t="shared" si="22"/>
        <v>240</v>
      </c>
      <c r="M1175" s="123" t="s">
        <v>1783</v>
      </c>
      <c r="N1175" s="35"/>
    </row>
    <row r="1176" ht="28.5" spans="1:14">
      <c r="A1176" s="37">
        <f>COUNTA($A$5:A1175)</f>
        <v>717</v>
      </c>
      <c r="B1176" s="37" t="s">
        <v>1761</v>
      </c>
      <c r="C1176" s="35" t="s">
        <v>1762</v>
      </c>
      <c r="D1176" s="35" t="s">
        <v>1154</v>
      </c>
      <c r="E1176" s="35" t="s">
        <v>1784</v>
      </c>
      <c r="F1176" s="35" t="s">
        <v>23</v>
      </c>
      <c r="G1176" s="35">
        <v>2</v>
      </c>
      <c r="H1176" s="35" t="s">
        <v>25</v>
      </c>
      <c r="I1176" s="35" t="s">
        <v>1154</v>
      </c>
      <c r="J1176" s="66">
        <v>30</v>
      </c>
      <c r="K1176" s="66">
        <f t="shared" si="21"/>
        <v>360</v>
      </c>
      <c r="L1176" s="66">
        <f t="shared" si="22"/>
        <v>360</v>
      </c>
      <c r="M1176" s="123"/>
      <c r="N1176" s="35"/>
    </row>
    <row r="1177" ht="14.25" spans="1:14">
      <c r="A1177" s="37">
        <f>COUNTA($A$5:A1176)</f>
        <v>718</v>
      </c>
      <c r="B1177" s="37" t="s">
        <v>1761</v>
      </c>
      <c r="C1177" s="10" t="s">
        <v>1762</v>
      </c>
      <c r="D1177" s="10" t="s">
        <v>1785</v>
      </c>
      <c r="E1177" s="10" t="s">
        <v>1786</v>
      </c>
      <c r="F1177" s="10" t="s">
        <v>1787</v>
      </c>
      <c r="G1177" s="10">
        <v>3</v>
      </c>
      <c r="H1177" s="10" t="s">
        <v>25</v>
      </c>
      <c r="I1177" s="10" t="s">
        <v>1788</v>
      </c>
      <c r="J1177" s="10">
        <v>20</v>
      </c>
      <c r="K1177" s="35">
        <f>15*J1177</f>
        <v>300</v>
      </c>
      <c r="L1177" s="10">
        <f t="shared" si="22"/>
        <v>300</v>
      </c>
      <c r="M1177" s="10"/>
      <c r="N1177" s="10"/>
    </row>
    <row r="1178" ht="28.5" spans="1:14">
      <c r="A1178" s="37">
        <f>COUNTA($A$5:A1177)</f>
        <v>719</v>
      </c>
      <c r="B1178" s="37" t="s">
        <v>1761</v>
      </c>
      <c r="C1178" s="35" t="s">
        <v>1789</v>
      </c>
      <c r="D1178" s="35" t="s">
        <v>1790</v>
      </c>
      <c r="E1178" s="35" t="s">
        <v>1791</v>
      </c>
      <c r="F1178" s="35" t="s">
        <v>40</v>
      </c>
      <c r="G1178" s="35">
        <v>4</v>
      </c>
      <c r="H1178" s="35" t="s">
        <v>1767</v>
      </c>
      <c r="I1178" s="35" t="s">
        <v>1792</v>
      </c>
      <c r="J1178" s="35">
        <v>2</v>
      </c>
      <c r="K1178" s="35">
        <f>600*J1178*0.8</f>
        <v>960</v>
      </c>
      <c r="L1178" s="35">
        <f>K1178+K1179+K1180</f>
        <v>2344</v>
      </c>
      <c r="M1178" s="35" t="s">
        <v>1793</v>
      </c>
      <c r="N1178" s="35"/>
    </row>
    <row r="1179" ht="28.5" spans="1:14">
      <c r="A1179" s="37"/>
      <c r="B1179" s="37"/>
      <c r="C1179" s="35"/>
      <c r="D1179" s="35"/>
      <c r="E1179" s="35"/>
      <c r="F1179" s="35"/>
      <c r="G1179" s="35"/>
      <c r="H1179" s="35" t="s">
        <v>25</v>
      </c>
      <c r="I1179" s="35" t="s">
        <v>1792</v>
      </c>
      <c r="J1179" s="35">
        <v>62</v>
      </c>
      <c r="K1179" s="35">
        <f>15*J1179*0.8</f>
        <v>744</v>
      </c>
      <c r="L1179" s="35"/>
      <c r="M1179" s="35"/>
      <c r="N1179" s="35"/>
    </row>
    <row r="1180" ht="28.5" spans="1:14">
      <c r="A1180" s="37"/>
      <c r="B1180" s="37"/>
      <c r="C1180" s="35"/>
      <c r="D1180" s="35"/>
      <c r="E1180" s="35"/>
      <c r="F1180" s="35"/>
      <c r="G1180" s="35"/>
      <c r="H1180" s="35" t="s">
        <v>1794</v>
      </c>
      <c r="I1180" s="35" t="s">
        <v>1792</v>
      </c>
      <c r="J1180" s="35">
        <v>1</v>
      </c>
      <c r="K1180" s="35">
        <f>800*J1180*0.8</f>
        <v>640</v>
      </c>
      <c r="L1180" s="35"/>
      <c r="M1180" s="35"/>
      <c r="N1180" s="35"/>
    </row>
    <row r="1181" ht="71.25" spans="1:14">
      <c r="A1181" s="37">
        <f>COUNTA($A$5:A1180)</f>
        <v>720</v>
      </c>
      <c r="B1181" s="37" t="s">
        <v>1761</v>
      </c>
      <c r="C1181" s="35" t="s">
        <v>1789</v>
      </c>
      <c r="D1181" s="35" t="s">
        <v>1795</v>
      </c>
      <c r="E1181" s="35" t="s">
        <v>1796</v>
      </c>
      <c r="F1181" s="35" t="s">
        <v>545</v>
      </c>
      <c r="G1181" s="35">
        <v>3</v>
      </c>
      <c r="H1181" s="35" t="s">
        <v>1794</v>
      </c>
      <c r="I1181" s="35" t="s">
        <v>1797</v>
      </c>
      <c r="J1181" s="35">
        <v>2.5</v>
      </c>
      <c r="K1181" s="35">
        <f>800*J1181*0.6</f>
        <v>1200</v>
      </c>
      <c r="L1181" s="35">
        <f>K1181</f>
        <v>1200</v>
      </c>
      <c r="M1181" s="123" t="s">
        <v>1798</v>
      </c>
      <c r="N1181" s="35"/>
    </row>
    <row r="1182" ht="14.25" spans="1:14">
      <c r="A1182" s="37">
        <f>COUNTA($A$5:A1181)</f>
        <v>721</v>
      </c>
      <c r="B1182" s="37" t="s">
        <v>1761</v>
      </c>
      <c r="C1182" s="35" t="s">
        <v>1789</v>
      </c>
      <c r="D1182" s="35" t="s">
        <v>1799</v>
      </c>
      <c r="E1182" s="35" t="s">
        <v>1800</v>
      </c>
      <c r="F1182" s="35" t="s">
        <v>545</v>
      </c>
      <c r="G1182" s="35">
        <v>3</v>
      </c>
      <c r="H1182" s="35" t="s">
        <v>1794</v>
      </c>
      <c r="I1182" s="35" t="s">
        <v>1801</v>
      </c>
      <c r="J1182" s="35">
        <v>2</v>
      </c>
      <c r="K1182" s="35">
        <f>800*J1182*0.6</f>
        <v>960</v>
      </c>
      <c r="L1182" s="35">
        <f t="shared" ref="L1182:L1187" si="23">K1182+K1183</f>
        <v>1320</v>
      </c>
      <c r="M1182" s="35"/>
      <c r="N1182" s="35"/>
    </row>
    <row r="1183" ht="14.25" spans="1:14">
      <c r="A1183" s="37"/>
      <c r="B1183" s="37"/>
      <c r="C1183" s="35"/>
      <c r="D1183" s="35"/>
      <c r="E1183" s="35"/>
      <c r="F1183" s="35"/>
      <c r="G1183" s="35"/>
      <c r="H1183" s="35" t="s">
        <v>1767</v>
      </c>
      <c r="I1183" s="35" t="s">
        <v>1801</v>
      </c>
      <c r="J1183" s="35">
        <v>1</v>
      </c>
      <c r="K1183" s="35">
        <f>600*0.6*J1183</f>
        <v>360</v>
      </c>
      <c r="L1183" s="35"/>
      <c r="M1183" s="35"/>
      <c r="N1183" s="35"/>
    </row>
    <row r="1184" ht="28.5" spans="1:14">
      <c r="A1184" s="37">
        <f>COUNTA($A$5:A1183)</f>
        <v>722</v>
      </c>
      <c r="B1184" s="37" t="s">
        <v>1761</v>
      </c>
      <c r="C1184" s="35" t="s">
        <v>1789</v>
      </c>
      <c r="D1184" s="35" t="s">
        <v>1799</v>
      </c>
      <c r="E1184" s="35" t="s">
        <v>1802</v>
      </c>
      <c r="F1184" s="35" t="s">
        <v>60</v>
      </c>
      <c r="G1184" s="35">
        <v>3</v>
      </c>
      <c r="H1184" s="35" t="s">
        <v>1767</v>
      </c>
      <c r="I1184" s="35" t="s">
        <v>1801</v>
      </c>
      <c r="J1184" s="35">
        <v>3.4</v>
      </c>
      <c r="K1184" s="35">
        <f t="shared" ref="K1184:K1189" si="24">600*0.8*J1184</f>
        <v>1632</v>
      </c>
      <c r="L1184" s="35">
        <f>K1184</f>
        <v>1632</v>
      </c>
      <c r="M1184" s="35"/>
      <c r="N1184" s="35"/>
    </row>
    <row r="1185" ht="28.5" spans="1:14">
      <c r="A1185" s="37">
        <f>COUNTA($A$5:A1184)</f>
        <v>723</v>
      </c>
      <c r="B1185" s="37" t="s">
        <v>1761</v>
      </c>
      <c r="C1185" s="35" t="s">
        <v>1789</v>
      </c>
      <c r="D1185" s="35" t="s">
        <v>1790</v>
      </c>
      <c r="E1185" s="35" t="s">
        <v>1803</v>
      </c>
      <c r="F1185" s="35" t="s">
        <v>60</v>
      </c>
      <c r="G1185" s="35">
        <v>4</v>
      </c>
      <c r="H1185" s="35" t="s">
        <v>1794</v>
      </c>
      <c r="I1185" s="35" t="s">
        <v>1792</v>
      </c>
      <c r="J1185" s="35">
        <v>4.5</v>
      </c>
      <c r="K1185" s="123">
        <f>800*0.8*J1185</f>
        <v>2880</v>
      </c>
      <c r="L1185" s="35">
        <f t="shared" si="23"/>
        <v>3264</v>
      </c>
      <c r="M1185" s="35" t="s">
        <v>1804</v>
      </c>
      <c r="N1185" s="35"/>
    </row>
    <row r="1186" ht="28.5" spans="1:14">
      <c r="A1186" s="37"/>
      <c r="B1186" s="37"/>
      <c r="C1186" s="35"/>
      <c r="D1186" s="35"/>
      <c r="E1186" s="35"/>
      <c r="F1186" s="35"/>
      <c r="G1186" s="35"/>
      <c r="H1186" s="35" t="s">
        <v>1767</v>
      </c>
      <c r="I1186" s="35" t="s">
        <v>1792</v>
      </c>
      <c r="J1186" s="35">
        <v>0.8</v>
      </c>
      <c r="K1186" s="123">
        <f t="shared" si="24"/>
        <v>384</v>
      </c>
      <c r="L1186" s="35"/>
      <c r="M1186" s="35"/>
      <c r="N1186" s="35"/>
    </row>
    <row r="1187" ht="28.5" spans="1:14">
      <c r="A1187" s="37">
        <f>COUNTA($A$5:A1186)</f>
        <v>724</v>
      </c>
      <c r="B1187" s="37" t="s">
        <v>1761</v>
      </c>
      <c r="C1187" s="35" t="s">
        <v>1789</v>
      </c>
      <c r="D1187" s="35" t="s">
        <v>1790</v>
      </c>
      <c r="E1187" s="35" t="s">
        <v>1805</v>
      </c>
      <c r="F1187" s="35" t="s">
        <v>23</v>
      </c>
      <c r="G1187" s="35">
        <v>3</v>
      </c>
      <c r="H1187" s="35" t="s">
        <v>1794</v>
      </c>
      <c r="I1187" s="35" t="s">
        <v>1792</v>
      </c>
      <c r="J1187" s="35">
        <v>1.8</v>
      </c>
      <c r="K1187" s="35">
        <f>800*0.8*J1187</f>
        <v>1152</v>
      </c>
      <c r="L1187" s="35">
        <f t="shared" si="23"/>
        <v>1632</v>
      </c>
      <c r="M1187" s="35"/>
      <c r="N1187" s="35"/>
    </row>
    <row r="1188" ht="28.5" spans="1:14">
      <c r="A1188" s="37"/>
      <c r="B1188" s="37"/>
      <c r="C1188" s="35"/>
      <c r="D1188" s="35"/>
      <c r="E1188" s="35"/>
      <c r="F1188" s="35"/>
      <c r="G1188" s="35"/>
      <c r="H1188" s="35" t="s">
        <v>1767</v>
      </c>
      <c r="I1188" s="35" t="s">
        <v>1792</v>
      </c>
      <c r="J1188" s="35">
        <v>1</v>
      </c>
      <c r="K1188" s="35">
        <f>600*0.8*1</f>
        <v>480</v>
      </c>
      <c r="L1188" s="35"/>
      <c r="M1188" s="35"/>
      <c r="N1188" s="35"/>
    </row>
    <row r="1189" ht="28.5" spans="1:14">
      <c r="A1189" s="37">
        <f>COUNTA($A$5:A1188)</f>
        <v>725</v>
      </c>
      <c r="B1189" s="37" t="s">
        <v>1761</v>
      </c>
      <c r="C1189" s="35" t="s">
        <v>1789</v>
      </c>
      <c r="D1189" s="35" t="s">
        <v>1806</v>
      </c>
      <c r="E1189" s="35" t="s">
        <v>1807</v>
      </c>
      <c r="F1189" s="35" t="s">
        <v>60</v>
      </c>
      <c r="G1189" s="35">
        <v>3</v>
      </c>
      <c r="H1189" s="35" t="s">
        <v>1767</v>
      </c>
      <c r="I1189" s="35" t="s">
        <v>1808</v>
      </c>
      <c r="J1189" s="35">
        <v>1</v>
      </c>
      <c r="K1189" s="35">
        <f t="shared" si="24"/>
        <v>480</v>
      </c>
      <c r="L1189" s="35">
        <f t="shared" ref="L1189:L1193" si="25">K1189</f>
        <v>480</v>
      </c>
      <c r="M1189" s="35"/>
      <c r="N1189" s="35"/>
    </row>
    <row r="1190" ht="71.25" spans="1:14">
      <c r="A1190" s="37">
        <f>COUNTA($A$5:A1189)</f>
        <v>726</v>
      </c>
      <c r="B1190" s="37" t="s">
        <v>1761</v>
      </c>
      <c r="C1190" s="35" t="s">
        <v>1789</v>
      </c>
      <c r="D1190" s="35" t="s">
        <v>1806</v>
      </c>
      <c r="E1190" s="35" t="s">
        <v>1809</v>
      </c>
      <c r="F1190" s="35" t="s">
        <v>545</v>
      </c>
      <c r="G1190" s="35">
        <v>4</v>
      </c>
      <c r="H1190" s="35" t="s">
        <v>1767</v>
      </c>
      <c r="I1190" s="35" t="s">
        <v>1808</v>
      </c>
      <c r="J1190" s="35">
        <v>3.5</v>
      </c>
      <c r="K1190" s="35">
        <f>600*0.6*J1190</f>
        <v>1260</v>
      </c>
      <c r="L1190" s="35">
        <f t="shared" si="25"/>
        <v>1260</v>
      </c>
      <c r="M1190" s="123" t="s">
        <v>1810</v>
      </c>
      <c r="N1190" s="35"/>
    </row>
    <row r="1191" ht="28.5" spans="1:14">
      <c r="A1191" s="37">
        <f>COUNTA($A$5:A1190)</f>
        <v>727</v>
      </c>
      <c r="B1191" s="37" t="s">
        <v>1761</v>
      </c>
      <c r="C1191" s="35" t="s">
        <v>1789</v>
      </c>
      <c r="D1191" s="35" t="s">
        <v>1806</v>
      </c>
      <c r="E1191" s="35" t="s">
        <v>1811</v>
      </c>
      <c r="F1191" s="35" t="s">
        <v>40</v>
      </c>
      <c r="G1191" s="35">
        <v>6</v>
      </c>
      <c r="H1191" s="35" t="s">
        <v>1794</v>
      </c>
      <c r="I1191" s="35" t="s">
        <v>1808</v>
      </c>
      <c r="J1191" s="35">
        <v>1.1</v>
      </c>
      <c r="K1191" s="35">
        <f>800*0.8*J1191</f>
        <v>704</v>
      </c>
      <c r="L1191" s="35">
        <f t="shared" si="25"/>
        <v>704</v>
      </c>
      <c r="M1191" s="35"/>
      <c r="N1191" s="35"/>
    </row>
    <row r="1192" ht="28.5" spans="1:14">
      <c r="A1192" s="37">
        <f>COUNTA($A$5:A1191)</f>
        <v>728</v>
      </c>
      <c r="B1192" s="37" t="s">
        <v>1761</v>
      </c>
      <c r="C1192" s="35" t="s">
        <v>1789</v>
      </c>
      <c r="D1192" s="35" t="s">
        <v>1812</v>
      </c>
      <c r="E1192" s="35" t="s">
        <v>1813</v>
      </c>
      <c r="F1192" s="35" t="s">
        <v>45</v>
      </c>
      <c r="G1192" s="35">
        <v>2</v>
      </c>
      <c r="H1192" s="35" t="s">
        <v>25</v>
      </c>
      <c r="I1192" s="35" t="s">
        <v>1814</v>
      </c>
      <c r="J1192" s="35">
        <v>20</v>
      </c>
      <c r="K1192" s="35">
        <f t="shared" ref="K1192:K1198" si="26">15*0.8*J1192</f>
        <v>240</v>
      </c>
      <c r="L1192" s="35">
        <f t="shared" si="25"/>
        <v>240</v>
      </c>
      <c r="M1192" s="35"/>
      <c r="N1192" s="35"/>
    </row>
    <row r="1193" ht="28.5" spans="1:14">
      <c r="A1193" s="37">
        <f>COUNTA($A$5:A1192)</f>
        <v>729</v>
      </c>
      <c r="B1193" s="37" t="s">
        <v>1761</v>
      </c>
      <c r="C1193" s="35" t="s">
        <v>1789</v>
      </c>
      <c r="D1193" s="35" t="s">
        <v>1812</v>
      </c>
      <c r="E1193" s="35" t="s">
        <v>1815</v>
      </c>
      <c r="F1193" s="35" t="s">
        <v>40</v>
      </c>
      <c r="G1193" s="35">
        <v>3</v>
      </c>
      <c r="H1193" s="35" t="s">
        <v>1794</v>
      </c>
      <c r="I1193" s="35" t="s">
        <v>1814</v>
      </c>
      <c r="J1193" s="35">
        <v>2.5</v>
      </c>
      <c r="K1193" s="35">
        <f>800*0.8*J1193</f>
        <v>1600</v>
      </c>
      <c r="L1193" s="35">
        <f t="shared" si="25"/>
        <v>1600</v>
      </c>
      <c r="M1193" s="35"/>
      <c r="N1193" s="35"/>
    </row>
    <row r="1194" ht="28.5" spans="1:14">
      <c r="A1194" s="37">
        <f>COUNTA($A$5:A1193)</f>
        <v>730</v>
      </c>
      <c r="B1194" s="37" t="s">
        <v>1761</v>
      </c>
      <c r="C1194" s="35" t="s">
        <v>1789</v>
      </c>
      <c r="D1194" s="35" t="s">
        <v>1816</v>
      </c>
      <c r="E1194" s="35" t="s">
        <v>1817</v>
      </c>
      <c r="F1194" s="35" t="s">
        <v>523</v>
      </c>
      <c r="G1194" s="35">
        <v>4</v>
      </c>
      <c r="H1194" s="35" t="s">
        <v>1767</v>
      </c>
      <c r="I1194" s="35" t="s">
        <v>1818</v>
      </c>
      <c r="J1194" s="35">
        <v>2</v>
      </c>
      <c r="K1194" s="35">
        <f>600*0.6*J1194</f>
        <v>720</v>
      </c>
      <c r="L1194" s="35">
        <f>K1194+K1195</f>
        <v>2928</v>
      </c>
      <c r="M1194" s="35" t="s">
        <v>1819</v>
      </c>
      <c r="N1194" s="35"/>
    </row>
    <row r="1195" ht="28.5" spans="1:14">
      <c r="A1195" s="37"/>
      <c r="B1195" s="37"/>
      <c r="C1195" s="35"/>
      <c r="D1195" s="35"/>
      <c r="E1195" s="35"/>
      <c r="F1195" s="35"/>
      <c r="G1195" s="35"/>
      <c r="H1195" s="35" t="s">
        <v>1794</v>
      </c>
      <c r="I1195" s="35" t="s">
        <v>1818</v>
      </c>
      <c r="J1195" s="35">
        <v>4.6</v>
      </c>
      <c r="K1195" s="35">
        <f>800*0.6*J1195</f>
        <v>2208</v>
      </c>
      <c r="L1195" s="35"/>
      <c r="M1195" s="35"/>
      <c r="N1195" s="35"/>
    </row>
    <row r="1196" ht="71.25" spans="1:14">
      <c r="A1196" s="37">
        <f>COUNTA($A$5:A1195)</f>
        <v>731</v>
      </c>
      <c r="B1196" s="37" t="s">
        <v>1761</v>
      </c>
      <c r="C1196" s="35" t="s">
        <v>1789</v>
      </c>
      <c r="D1196" s="35" t="s">
        <v>1806</v>
      </c>
      <c r="E1196" s="35" t="s">
        <v>1820</v>
      </c>
      <c r="F1196" s="35" t="s">
        <v>40</v>
      </c>
      <c r="G1196" s="35">
        <v>6</v>
      </c>
      <c r="H1196" s="35" t="s">
        <v>25</v>
      </c>
      <c r="I1196" s="35" t="s">
        <v>1808</v>
      </c>
      <c r="J1196" s="35">
        <v>28</v>
      </c>
      <c r="K1196" s="35">
        <f t="shared" si="26"/>
        <v>336</v>
      </c>
      <c r="L1196" s="35">
        <f t="shared" ref="L1196:L1201" si="27">K1196</f>
        <v>336</v>
      </c>
      <c r="M1196" s="123" t="s">
        <v>1821</v>
      </c>
      <c r="N1196" s="35"/>
    </row>
    <row r="1197" ht="28.5" spans="1:14">
      <c r="A1197" s="37">
        <f>COUNTA($A$5:A1196)</f>
        <v>732</v>
      </c>
      <c r="B1197" s="37" t="s">
        <v>1761</v>
      </c>
      <c r="C1197" s="35" t="s">
        <v>1789</v>
      </c>
      <c r="D1197" s="35" t="s">
        <v>1799</v>
      </c>
      <c r="E1197" s="35" t="s">
        <v>1822</v>
      </c>
      <c r="F1197" s="35" t="s">
        <v>45</v>
      </c>
      <c r="G1197" s="35">
        <v>4</v>
      </c>
      <c r="H1197" s="35" t="s">
        <v>25</v>
      </c>
      <c r="I1197" s="35" t="s">
        <v>1801</v>
      </c>
      <c r="J1197" s="35">
        <v>20</v>
      </c>
      <c r="K1197" s="35">
        <f t="shared" si="26"/>
        <v>240</v>
      </c>
      <c r="L1197" s="35">
        <f t="shared" si="27"/>
        <v>240</v>
      </c>
      <c r="M1197" s="35"/>
      <c r="N1197" s="35"/>
    </row>
    <row r="1198" ht="28.5" spans="1:14">
      <c r="A1198" s="37">
        <f>COUNTA($A$5:A1197)</f>
        <v>733</v>
      </c>
      <c r="B1198" s="37" t="s">
        <v>1761</v>
      </c>
      <c r="C1198" s="35" t="s">
        <v>1789</v>
      </c>
      <c r="D1198" s="35" t="s">
        <v>1812</v>
      </c>
      <c r="E1198" s="35" t="s">
        <v>1823</v>
      </c>
      <c r="F1198" s="35" t="s">
        <v>45</v>
      </c>
      <c r="G1198" s="35">
        <v>2</v>
      </c>
      <c r="H1198" s="35" t="s">
        <v>25</v>
      </c>
      <c r="I1198" s="35" t="s">
        <v>1814</v>
      </c>
      <c r="J1198" s="35">
        <v>20</v>
      </c>
      <c r="K1198" s="35">
        <f t="shared" si="26"/>
        <v>240</v>
      </c>
      <c r="L1198" s="35">
        <f t="shared" si="27"/>
        <v>240</v>
      </c>
      <c r="M1198" s="35"/>
      <c r="N1198" s="35"/>
    </row>
    <row r="1199" ht="28.5" spans="1:14">
      <c r="A1199" s="37">
        <f>COUNTA($A$5:A1198)</f>
        <v>734</v>
      </c>
      <c r="B1199" s="37" t="s">
        <v>1761</v>
      </c>
      <c r="C1199" s="35" t="s">
        <v>1789</v>
      </c>
      <c r="D1199" s="35" t="s">
        <v>1812</v>
      </c>
      <c r="E1199" s="35" t="s">
        <v>1824</v>
      </c>
      <c r="F1199" s="35" t="s">
        <v>545</v>
      </c>
      <c r="G1199" s="35">
        <v>2</v>
      </c>
      <c r="H1199" s="35" t="s">
        <v>25</v>
      </c>
      <c r="I1199" s="35" t="s">
        <v>1814</v>
      </c>
      <c r="J1199" s="35">
        <v>20</v>
      </c>
      <c r="K1199" s="35">
        <f>15*0.6*J1199</f>
        <v>180</v>
      </c>
      <c r="L1199" s="35">
        <f t="shared" si="27"/>
        <v>180</v>
      </c>
      <c r="M1199" s="35"/>
      <c r="N1199" s="35"/>
    </row>
    <row r="1200" ht="28.5" spans="1:14">
      <c r="A1200" s="37">
        <f>COUNTA($A$5:A1199)</f>
        <v>735</v>
      </c>
      <c r="B1200" s="37" t="s">
        <v>1761</v>
      </c>
      <c r="C1200" s="35" t="s">
        <v>1789</v>
      </c>
      <c r="D1200" s="35" t="s">
        <v>1812</v>
      </c>
      <c r="E1200" s="35" t="s">
        <v>1825</v>
      </c>
      <c r="F1200" s="35" t="s">
        <v>60</v>
      </c>
      <c r="G1200" s="35">
        <v>2</v>
      </c>
      <c r="H1200" s="35" t="s">
        <v>25</v>
      </c>
      <c r="I1200" s="35" t="s">
        <v>1814</v>
      </c>
      <c r="J1200" s="35">
        <v>20</v>
      </c>
      <c r="K1200" s="35">
        <f>15*0.8*J1200</f>
        <v>240</v>
      </c>
      <c r="L1200" s="35">
        <f t="shared" si="27"/>
        <v>240</v>
      </c>
      <c r="M1200" s="35"/>
      <c r="N1200" s="35"/>
    </row>
    <row r="1201" ht="28.5" spans="1:14">
      <c r="A1201" s="37">
        <f>COUNTA($A$5:A1200)</f>
        <v>736</v>
      </c>
      <c r="B1201" s="37" t="s">
        <v>1761</v>
      </c>
      <c r="C1201" s="35" t="s">
        <v>1789</v>
      </c>
      <c r="D1201" s="35" t="s">
        <v>1812</v>
      </c>
      <c r="E1201" s="35" t="s">
        <v>1826</v>
      </c>
      <c r="F1201" s="35" t="s">
        <v>23</v>
      </c>
      <c r="G1201" s="35">
        <v>3</v>
      </c>
      <c r="H1201" s="35" t="s">
        <v>25</v>
      </c>
      <c r="I1201" s="35" t="s">
        <v>1814</v>
      </c>
      <c r="J1201" s="35">
        <v>20</v>
      </c>
      <c r="K1201" s="35">
        <f>15*0.8*J1201</f>
        <v>240</v>
      </c>
      <c r="L1201" s="35">
        <f t="shared" si="27"/>
        <v>240</v>
      </c>
      <c r="M1201" s="35"/>
      <c r="N1201" s="35"/>
    </row>
    <row r="1202" ht="14.25" spans="1:14">
      <c r="A1202" s="37">
        <f>COUNTA($A$5:A1201)</f>
        <v>737</v>
      </c>
      <c r="B1202" s="37" t="s">
        <v>1761</v>
      </c>
      <c r="C1202" s="35" t="s">
        <v>1827</v>
      </c>
      <c r="D1202" s="35" t="s">
        <v>1828</v>
      </c>
      <c r="E1202" s="35" t="s">
        <v>1829</v>
      </c>
      <c r="F1202" s="35" t="s">
        <v>23</v>
      </c>
      <c r="G1202" s="35">
        <v>5</v>
      </c>
      <c r="H1202" s="35" t="s">
        <v>25</v>
      </c>
      <c r="I1202" s="35" t="s">
        <v>1827</v>
      </c>
      <c r="J1202" s="35">
        <v>38</v>
      </c>
      <c r="K1202" s="35">
        <f t="shared" ref="K1202:K1207" si="28">15*J1202*0.8</f>
        <v>456</v>
      </c>
      <c r="L1202" s="35">
        <f>K1202+K1203</f>
        <v>1416</v>
      </c>
      <c r="M1202" s="35" t="s">
        <v>1830</v>
      </c>
      <c r="N1202" s="35"/>
    </row>
    <row r="1203" ht="14.25" spans="1:14">
      <c r="A1203" s="37"/>
      <c r="B1203" s="37"/>
      <c r="C1203" s="35"/>
      <c r="D1203" s="35"/>
      <c r="E1203" s="35"/>
      <c r="F1203" s="35"/>
      <c r="G1203" s="35"/>
      <c r="H1203" s="35" t="s">
        <v>1767</v>
      </c>
      <c r="I1203" s="35" t="s">
        <v>1831</v>
      </c>
      <c r="J1203" s="35">
        <v>2</v>
      </c>
      <c r="K1203" s="35">
        <f>600*J1203*0.8</f>
        <v>960</v>
      </c>
      <c r="L1203" s="35"/>
      <c r="M1203" s="35"/>
      <c r="N1203" s="35"/>
    </row>
    <row r="1204" ht="28.5" spans="1:14">
      <c r="A1204" s="37">
        <f>COUNTA($A$5:A1203)</f>
        <v>738</v>
      </c>
      <c r="B1204" s="37" t="s">
        <v>1761</v>
      </c>
      <c r="C1204" s="35" t="s">
        <v>1827</v>
      </c>
      <c r="D1204" s="35" t="s">
        <v>1832</v>
      </c>
      <c r="E1204" s="35" t="s">
        <v>1833</v>
      </c>
      <c r="F1204" s="35" t="s">
        <v>523</v>
      </c>
      <c r="G1204" s="35">
        <v>3</v>
      </c>
      <c r="H1204" s="35" t="s">
        <v>25</v>
      </c>
      <c r="I1204" s="35" t="s">
        <v>1832</v>
      </c>
      <c r="J1204" s="35">
        <v>32</v>
      </c>
      <c r="K1204" s="35">
        <f>15*J1204*0.6</f>
        <v>288</v>
      </c>
      <c r="L1204" s="35">
        <f t="shared" ref="L1204:L1207" si="29">K1204</f>
        <v>288</v>
      </c>
      <c r="M1204" s="35"/>
      <c r="N1204" s="35"/>
    </row>
    <row r="1205" ht="28.5" spans="1:14">
      <c r="A1205" s="37">
        <f>COUNTA($A$5:A1204)</f>
        <v>739</v>
      </c>
      <c r="B1205" s="37" t="s">
        <v>1761</v>
      </c>
      <c r="C1205" s="35" t="s">
        <v>1827</v>
      </c>
      <c r="D1205" s="35" t="s">
        <v>1828</v>
      </c>
      <c r="E1205" s="35" t="s">
        <v>1834</v>
      </c>
      <c r="F1205" s="35" t="s">
        <v>523</v>
      </c>
      <c r="G1205" s="35">
        <v>3</v>
      </c>
      <c r="H1205" s="35" t="s">
        <v>25</v>
      </c>
      <c r="I1205" s="35" t="s">
        <v>1835</v>
      </c>
      <c r="J1205" s="35">
        <v>20</v>
      </c>
      <c r="K1205" s="35">
        <f>15*J1205*0.6</f>
        <v>180</v>
      </c>
      <c r="L1205" s="35">
        <f t="shared" si="29"/>
        <v>180</v>
      </c>
      <c r="M1205" s="35"/>
      <c r="N1205" s="35"/>
    </row>
    <row r="1206" ht="28.5" spans="1:14">
      <c r="A1206" s="37">
        <f>COUNTA($A$5:A1205)</f>
        <v>740</v>
      </c>
      <c r="B1206" s="37" t="s">
        <v>1761</v>
      </c>
      <c r="C1206" s="35" t="s">
        <v>1827</v>
      </c>
      <c r="D1206" s="35" t="s">
        <v>1835</v>
      </c>
      <c r="E1206" s="35" t="s">
        <v>1836</v>
      </c>
      <c r="F1206" s="35" t="s">
        <v>23</v>
      </c>
      <c r="G1206" s="35">
        <v>3</v>
      </c>
      <c r="H1206" s="35" t="s">
        <v>25</v>
      </c>
      <c r="I1206" s="35" t="s">
        <v>1835</v>
      </c>
      <c r="J1206" s="35">
        <v>22</v>
      </c>
      <c r="K1206" s="35">
        <f t="shared" si="28"/>
        <v>264</v>
      </c>
      <c r="L1206" s="35">
        <f t="shared" si="29"/>
        <v>264</v>
      </c>
      <c r="M1206" s="35"/>
      <c r="N1206" s="35"/>
    </row>
    <row r="1207" ht="28.5" spans="1:14">
      <c r="A1207" s="37">
        <f>COUNTA($A$5:A1206)</f>
        <v>741</v>
      </c>
      <c r="B1207" s="37" t="s">
        <v>1761</v>
      </c>
      <c r="C1207" s="35" t="s">
        <v>1827</v>
      </c>
      <c r="D1207" s="35" t="s">
        <v>1837</v>
      </c>
      <c r="E1207" s="35" t="s">
        <v>1838</v>
      </c>
      <c r="F1207" s="35" t="s">
        <v>60</v>
      </c>
      <c r="G1207" s="35">
        <v>4</v>
      </c>
      <c r="H1207" s="35" t="s">
        <v>25</v>
      </c>
      <c r="I1207" s="35" t="s">
        <v>1827</v>
      </c>
      <c r="J1207" s="35">
        <v>25</v>
      </c>
      <c r="K1207" s="35">
        <f t="shared" si="28"/>
        <v>300</v>
      </c>
      <c r="L1207" s="35">
        <f t="shared" si="29"/>
        <v>300</v>
      </c>
      <c r="M1207" s="35"/>
      <c r="N1207" s="35"/>
    </row>
    <row r="1208" ht="28.5" spans="1:14">
      <c r="A1208" s="37">
        <f>COUNTA($A$5:A1207)</f>
        <v>742</v>
      </c>
      <c r="B1208" s="37" t="s">
        <v>1761</v>
      </c>
      <c r="C1208" s="10" t="s">
        <v>1839</v>
      </c>
      <c r="D1208" s="10" t="s">
        <v>1840</v>
      </c>
      <c r="E1208" s="10" t="s">
        <v>1841</v>
      </c>
      <c r="F1208" s="10" t="s">
        <v>45</v>
      </c>
      <c r="G1208" s="10">
        <v>5</v>
      </c>
      <c r="H1208" s="10" t="s">
        <v>1008</v>
      </c>
      <c r="I1208" s="10" t="s">
        <v>1842</v>
      </c>
      <c r="J1208" s="10">
        <v>10</v>
      </c>
      <c r="K1208" s="10">
        <f>800*J1208*0.8</f>
        <v>6400</v>
      </c>
      <c r="L1208" s="66">
        <v>5000</v>
      </c>
      <c r="M1208" s="35"/>
      <c r="N1208" s="35"/>
    </row>
    <row r="1209" ht="28.5" spans="1:14">
      <c r="A1209" s="37">
        <f>COUNTA($A$5:A1208)</f>
        <v>743</v>
      </c>
      <c r="B1209" s="37" t="s">
        <v>1761</v>
      </c>
      <c r="C1209" s="10" t="s">
        <v>1839</v>
      </c>
      <c r="D1209" s="10" t="s">
        <v>1843</v>
      </c>
      <c r="E1209" s="10" t="s">
        <v>1844</v>
      </c>
      <c r="F1209" s="10" t="s">
        <v>36</v>
      </c>
      <c r="G1209" s="10">
        <v>3</v>
      </c>
      <c r="H1209" s="10" t="s">
        <v>1770</v>
      </c>
      <c r="I1209" s="10" t="s">
        <v>1843</v>
      </c>
      <c r="J1209" s="10">
        <v>3.6</v>
      </c>
      <c r="K1209" s="10">
        <f>400*J1209*0.6</f>
        <v>864</v>
      </c>
      <c r="L1209" s="10">
        <f t="shared" ref="L1209:L1218" si="30">K1209</f>
        <v>864</v>
      </c>
      <c r="M1209" s="35"/>
      <c r="N1209" s="35"/>
    </row>
    <row r="1210" ht="14.25" spans="1:14">
      <c r="A1210" s="37">
        <f>COUNTA($A$5:A1209)</f>
        <v>744</v>
      </c>
      <c r="B1210" s="37" t="s">
        <v>1761</v>
      </c>
      <c r="C1210" s="10" t="s">
        <v>1839</v>
      </c>
      <c r="D1210" s="10" t="s">
        <v>1209</v>
      </c>
      <c r="E1210" s="10" t="s">
        <v>1845</v>
      </c>
      <c r="F1210" s="10" t="s">
        <v>545</v>
      </c>
      <c r="G1210" s="10">
        <v>2</v>
      </c>
      <c r="H1210" s="10" t="s">
        <v>1767</v>
      </c>
      <c r="I1210" s="10" t="s">
        <v>1209</v>
      </c>
      <c r="J1210" s="10">
        <v>1</v>
      </c>
      <c r="K1210" s="10">
        <f>600*J1210*0.6</f>
        <v>360</v>
      </c>
      <c r="L1210" s="10">
        <f>K1210+K1211</f>
        <v>600</v>
      </c>
      <c r="M1210" s="35" t="s">
        <v>1846</v>
      </c>
      <c r="N1210" s="35"/>
    </row>
    <row r="1211" ht="14.25" spans="1:14">
      <c r="A1211" s="37"/>
      <c r="B1211" s="37"/>
      <c r="C1211" s="10"/>
      <c r="D1211" s="10"/>
      <c r="E1211" s="10"/>
      <c r="F1211" s="10"/>
      <c r="G1211" s="10"/>
      <c r="H1211" s="35" t="s">
        <v>143</v>
      </c>
      <c r="I1211" s="10" t="s">
        <v>1209</v>
      </c>
      <c r="J1211" s="10">
        <v>1</v>
      </c>
      <c r="K1211" s="10">
        <f>400*J1211*0.6</f>
        <v>240</v>
      </c>
      <c r="L1211" s="10"/>
      <c r="M1211" s="35"/>
      <c r="N1211" s="35"/>
    </row>
    <row r="1212" ht="28.5" spans="1:14">
      <c r="A1212" s="37">
        <f>COUNTA($A$5:A1211)</f>
        <v>745</v>
      </c>
      <c r="B1212" s="37" t="s">
        <v>1761</v>
      </c>
      <c r="C1212" s="10" t="s">
        <v>1839</v>
      </c>
      <c r="D1212" s="10" t="s">
        <v>1847</v>
      </c>
      <c r="E1212" s="10" t="s">
        <v>1848</v>
      </c>
      <c r="F1212" s="10" t="s">
        <v>40</v>
      </c>
      <c r="G1212" s="10">
        <v>1</v>
      </c>
      <c r="H1212" s="10" t="s">
        <v>25</v>
      </c>
      <c r="I1212" s="10" t="s">
        <v>1847</v>
      </c>
      <c r="J1212" s="10">
        <v>24</v>
      </c>
      <c r="K1212" s="10">
        <f>15*J1212*0.8</f>
        <v>288</v>
      </c>
      <c r="L1212" s="10">
        <f t="shared" si="30"/>
        <v>288</v>
      </c>
      <c r="M1212" s="35"/>
      <c r="N1212" s="35"/>
    </row>
    <row r="1213" ht="85.5" spans="1:14">
      <c r="A1213" s="37">
        <f>COUNTA($A$5:A1212)</f>
        <v>746</v>
      </c>
      <c r="B1213" s="37" t="s">
        <v>1761</v>
      </c>
      <c r="C1213" s="10" t="s">
        <v>1839</v>
      </c>
      <c r="D1213" s="10" t="s">
        <v>1849</v>
      </c>
      <c r="E1213" s="10" t="s">
        <v>1850</v>
      </c>
      <c r="F1213" s="10" t="s">
        <v>45</v>
      </c>
      <c r="G1213" s="10">
        <v>3</v>
      </c>
      <c r="H1213" s="10" t="s">
        <v>1794</v>
      </c>
      <c r="I1213" s="10" t="s">
        <v>1849</v>
      </c>
      <c r="J1213" s="10">
        <v>7</v>
      </c>
      <c r="K1213" s="10">
        <f>800*J1213*0.8</f>
        <v>4480</v>
      </c>
      <c r="L1213" s="66">
        <v>3080</v>
      </c>
      <c r="M1213" s="123" t="s">
        <v>1851</v>
      </c>
      <c r="N1213" s="35"/>
    </row>
    <row r="1214" ht="114" spans="1:14">
      <c r="A1214" s="37">
        <f>COUNTA($A$5:A1213)</f>
        <v>747</v>
      </c>
      <c r="B1214" s="37" t="s">
        <v>1761</v>
      </c>
      <c r="C1214" s="10" t="s">
        <v>1839</v>
      </c>
      <c r="D1214" s="10" t="s">
        <v>1849</v>
      </c>
      <c r="E1214" s="10" t="s">
        <v>1852</v>
      </c>
      <c r="F1214" s="10" t="s">
        <v>64</v>
      </c>
      <c r="G1214" s="10">
        <v>4</v>
      </c>
      <c r="H1214" s="10" t="s">
        <v>1794</v>
      </c>
      <c r="I1214" s="10" t="s">
        <v>1843</v>
      </c>
      <c r="J1214" s="10">
        <v>2</v>
      </c>
      <c r="K1214" s="10">
        <f>800*J1214*0.6</f>
        <v>960</v>
      </c>
      <c r="L1214" s="10">
        <f t="shared" si="30"/>
        <v>960</v>
      </c>
      <c r="M1214" s="123" t="s">
        <v>1853</v>
      </c>
      <c r="N1214" s="35"/>
    </row>
    <row r="1215" ht="28.5" spans="1:14">
      <c r="A1215" s="37">
        <f>COUNTA($A$5:A1214)</f>
        <v>748</v>
      </c>
      <c r="B1215" s="37" t="s">
        <v>1761</v>
      </c>
      <c r="C1215" s="10" t="s">
        <v>1839</v>
      </c>
      <c r="D1215" s="10" t="s">
        <v>1854</v>
      </c>
      <c r="E1215" s="10" t="s">
        <v>1855</v>
      </c>
      <c r="F1215" s="10" t="s">
        <v>114</v>
      </c>
      <c r="G1215" s="10">
        <v>1</v>
      </c>
      <c r="H1215" s="10" t="s">
        <v>25</v>
      </c>
      <c r="I1215" s="10" t="s">
        <v>1854</v>
      </c>
      <c r="J1215" s="10">
        <v>50</v>
      </c>
      <c r="K1215" s="10">
        <f>15*J1215</f>
        <v>750</v>
      </c>
      <c r="L1215" s="10">
        <f t="shared" si="30"/>
        <v>750</v>
      </c>
      <c r="M1215" s="35"/>
      <c r="N1215" s="35"/>
    </row>
    <row r="1216" ht="28.5" spans="1:14">
      <c r="A1216" s="37">
        <f>COUNTA($A$5:A1215)</f>
        <v>749</v>
      </c>
      <c r="B1216" s="37" t="s">
        <v>1761</v>
      </c>
      <c r="C1216" s="35" t="s">
        <v>1831</v>
      </c>
      <c r="D1216" s="35" t="s">
        <v>1856</v>
      </c>
      <c r="E1216" s="35" t="s">
        <v>1857</v>
      </c>
      <c r="F1216" s="35" t="s">
        <v>23</v>
      </c>
      <c r="G1216" s="35">
        <v>1</v>
      </c>
      <c r="H1216" s="35" t="s">
        <v>1767</v>
      </c>
      <c r="I1216" s="35" t="s">
        <v>1858</v>
      </c>
      <c r="J1216" s="35">
        <v>3</v>
      </c>
      <c r="K1216" s="35">
        <f>600*3*0.8</f>
        <v>1440</v>
      </c>
      <c r="L1216" s="35">
        <f t="shared" si="30"/>
        <v>1440</v>
      </c>
      <c r="M1216" s="35"/>
      <c r="N1216" s="35"/>
    </row>
    <row r="1217" ht="71.25" spans="1:14">
      <c r="A1217" s="37">
        <f>COUNTA($A$5:A1216)</f>
        <v>750</v>
      </c>
      <c r="B1217" s="37" t="s">
        <v>1761</v>
      </c>
      <c r="C1217" s="35" t="s">
        <v>1831</v>
      </c>
      <c r="D1217" s="35" t="s">
        <v>1856</v>
      </c>
      <c r="E1217" s="35" t="s">
        <v>1859</v>
      </c>
      <c r="F1217" s="35" t="s">
        <v>40</v>
      </c>
      <c r="G1217" s="35">
        <v>5</v>
      </c>
      <c r="H1217" s="35" t="s">
        <v>25</v>
      </c>
      <c r="I1217" s="35" t="s">
        <v>1453</v>
      </c>
      <c r="J1217" s="35">
        <v>24</v>
      </c>
      <c r="K1217" s="35">
        <f>15*J1217*0.8</f>
        <v>288</v>
      </c>
      <c r="L1217" s="37">
        <f t="shared" si="30"/>
        <v>288</v>
      </c>
      <c r="M1217" s="123" t="s">
        <v>1860</v>
      </c>
      <c r="N1217" s="35"/>
    </row>
    <row r="1218" ht="71.25" spans="1:14">
      <c r="A1218" s="37">
        <f>COUNTA($A$5:A1217)</f>
        <v>751</v>
      </c>
      <c r="B1218" s="37" t="s">
        <v>1761</v>
      </c>
      <c r="C1218" s="35" t="s">
        <v>1831</v>
      </c>
      <c r="D1218" s="35" t="s">
        <v>1861</v>
      </c>
      <c r="E1218" s="35" t="s">
        <v>1862</v>
      </c>
      <c r="F1218" s="35" t="s">
        <v>523</v>
      </c>
      <c r="G1218" s="35">
        <v>5</v>
      </c>
      <c r="H1218" s="35" t="s">
        <v>1767</v>
      </c>
      <c r="I1218" s="35" t="s">
        <v>1863</v>
      </c>
      <c r="J1218" s="35">
        <v>1.5</v>
      </c>
      <c r="K1218" s="35">
        <f>600*J1218*0.6</f>
        <v>540</v>
      </c>
      <c r="L1218" s="37">
        <f t="shared" si="30"/>
        <v>540</v>
      </c>
      <c r="M1218" s="123" t="s">
        <v>1864</v>
      </c>
      <c r="N1218" s="35"/>
    </row>
    <row r="1219" ht="85.5" spans="1:14">
      <c r="A1219" s="37">
        <f>COUNTA($A$5:A1218)</f>
        <v>752</v>
      </c>
      <c r="B1219" s="37" t="s">
        <v>1761</v>
      </c>
      <c r="C1219" s="35" t="s">
        <v>1831</v>
      </c>
      <c r="D1219" s="35" t="s">
        <v>1865</v>
      </c>
      <c r="E1219" s="35" t="s">
        <v>1866</v>
      </c>
      <c r="F1219" s="35" t="s">
        <v>40</v>
      </c>
      <c r="G1219" s="35">
        <v>4</v>
      </c>
      <c r="H1219" s="35" t="s">
        <v>1767</v>
      </c>
      <c r="I1219" s="35" t="s">
        <v>1867</v>
      </c>
      <c r="J1219" s="35">
        <v>10</v>
      </c>
      <c r="K1219" s="35">
        <f t="shared" ref="K1219:K1224" si="31">600*J1219*0.8</f>
        <v>4800</v>
      </c>
      <c r="L1219" s="126">
        <v>1800</v>
      </c>
      <c r="M1219" s="123" t="s">
        <v>1868</v>
      </c>
      <c r="N1219" s="35"/>
    </row>
    <row r="1220" ht="71.25" spans="1:14">
      <c r="A1220" s="37">
        <f>COUNTA($A$5:A1219)</f>
        <v>753</v>
      </c>
      <c r="B1220" s="37" t="s">
        <v>1761</v>
      </c>
      <c r="C1220" s="35" t="s">
        <v>1831</v>
      </c>
      <c r="D1220" s="35" t="s">
        <v>1865</v>
      </c>
      <c r="E1220" s="35" t="s">
        <v>1869</v>
      </c>
      <c r="F1220" s="35" t="s">
        <v>23</v>
      </c>
      <c r="G1220" s="35">
        <v>1</v>
      </c>
      <c r="H1220" s="35" t="s">
        <v>1767</v>
      </c>
      <c r="I1220" s="35" t="s">
        <v>1867</v>
      </c>
      <c r="J1220" s="35">
        <v>3</v>
      </c>
      <c r="K1220" s="35">
        <f t="shared" si="31"/>
        <v>1440</v>
      </c>
      <c r="L1220" s="37">
        <f t="shared" ref="L1220:L1223" si="32">K1220</f>
        <v>1440</v>
      </c>
      <c r="M1220" s="123" t="s">
        <v>1870</v>
      </c>
      <c r="N1220" s="35"/>
    </row>
    <row r="1221" ht="71.25" spans="1:14">
      <c r="A1221" s="37">
        <f>COUNTA($A$5:A1220)</f>
        <v>754</v>
      </c>
      <c r="B1221" s="37" t="s">
        <v>1761</v>
      </c>
      <c r="C1221" s="35" t="s">
        <v>1831</v>
      </c>
      <c r="D1221" s="35" t="s">
        <v>1865</v>
      </c>
      <c r="E1221" s="35" t="s">
        <v>1871</v>
      </c>
      <c r="F1221" s="35" t="s">
        <v>23</v>
      </c>
      <c r="G1221" s="35">
        <v>1</v>
      </c>
      <c r="H1221" s="35" t="s">
        <v>25</v>
      </c>
      <c r="I1221" s="35" t="s">
        <v>1867</v>
      </c>
      <c r="J1221" s="35">
        <v>20</v>
      </c>
      <c r="K1221" s="35">
        <f>15*J1221*0.8</f>
        <v>240</v>
      </c>
      <c r="L1221" s="37">
        <f t="shared" si="32"/>
        <v>240</v>
      </c>
      <c r="M1221" s="123" t="s">
        <v>1872</v>
      </c>
      <c r="N1221" s="35"/>
    </row>
    <row r="1222" ht="71.25" spans="1:14">
      <c r="A1222" s="37">
        <f>COUNTA($A$5:A1221)</f>
        <v>755</v>
      </c>
      <c r="B1222" s="37" t="s">
        <v>1761</v>
      </c>
      <c r="C1222" s="35" t="s">
        <v>1831</v>
      </c>
      <c r="D1222" s="35" t="s">
        <v>1865</v>
      </c>
      <c r="E1222" s="35" t="s">
        <v>1873</v>
      </c>
      <c r="F1222" s="35" t="s">
        <v>545</v>
      </c>
      <c r="G1222" s="35">
        <v>1</v>
      </c>
      <c r="H1222" s="35" t="s">
        <v>1767</v>
      </c>
      <c r="I1222" s="35" t="s">
        <v>1867</v>
      </c>
      <c r="J1222" s="35">
        <v>6.2</v>
      </c>
      <c r="K1222" s="35">
        <f>600*J1222*0.6</f>
        <v>2232</v>
      </c>
      <c r="L1222" s="37">
        <f t="shared" si="32"/>
        <v>2232</v>
      </c>
      <c r="M1222" s="123" t="s">
        <v>1874</v>
      </c>
      <c r="N1222" s="35"/>
    </row>
    <row r="1223" ht="85.5" spans="1:14">
      <c r="A1223" s="37">
        <f>COUNTA($A$5:A1222)</f>
        <v>756</v>
      </c>
      <c r="B1223" s="37" t="s">
        <v>1761</v>
      </c>
      <c r="C1223" s="35" t="s">
        <v>1831</v>
      </c>
      <c r="D1223" s="35" t="s">
        <v>1865</v>
      </c>
      <c r="E1223" s="35" t="s">
        <v>1875</v>
      </c>
      <c r="F1223" s="35" t="s">
        <v>45</v>
      </c>
      <c r="G1223" s="35">
        <v>2</v>
      </c>
      <c r="H1223" s="35" t="s">
        <v>1767</v>
      </c>
      <c r="I1223" s="35" t="s">
        <v>1867</v>
      </c>
      <c r="J1223" s="35">
        <v>3.2</v>
      </c>
      <c r="K1223" s="35">
        <f t="shared" si="31"/>
        <v>1536</v>
      </c>
      <c r="L1223" s="37">
        <f t="shared" si="32"/>
        <v>1536</v>
      </c>
      <c r="M1223" s="123" t="s">
        <v>1876</v>
      </c>
      <c r="N1223" s="35"/>
    </row>
    <row r="1224" ht="14.25" spans="1:14">
      <c r="A1224" s="37">
        <f>COUNTA($A$5:A1223)</f>
        <v>757</v>
      </c>
      <c r="B1224" s="37" t="s">
        <v>1761</v>
      </c>
      <c r="C1224" s="35" t="s">
        <v>1831</v>
      </c>
      <c r="D1224" s="35" t="s">
        <v>1865</v>
      </c>
      <c r="E1224" s="35" t="s">
        <v>1877</v>
      </c>
      <c r="F1224" s="35" t="s">
        <v>23</v>
      </c>
      <c r="G1224" s="35">
        <v>1</v>
      </c>
      <c r="H1224" s="35" t="s">
        <v>1767</v>
      </c>
      <c r="I1224" s="35" t="s">
        <v>1867</v>
      </c>
      <c r="J1224" s="35">
        <v>4</v>
      </c>
      <c r="K1224" s="35">
        <f t="shared" si="31"/>
        <v>1920</v>
      </c>
      <c r="L1224" s="37">
        <f>K1224+K1225</f>
        <v>2364</v>
      </c>
      <c r="M1224" s="35" t="s">
        <v>1878</v>
      </c>
      <c r="N1224" s="35"/>
    </row>
    <row r="1225" ht="14.25" spans="1:14">
      <c r="A1225" s="37"/>
      <c r="B1225" s="37"/>
      <c r="C1225" s="35"/>
      <c r="D1225" s="35"/>
      <c r="E1225" s="35"/>
      <c r="F1225" s="35"/>
      <c r="G1225" s="35"/>
      <c r="H1225" s="35" t="s">
        <v>25</v>
      </c>
      <c r="I1225" s="35" t="s">
        <v>1867</v>
      </c>
      <c r="J1225" s="35">
        <v>37</v>
      </c>
      <c r="K1225" s="66">
        <v>444</v>
      </c>
      <c r="L1225" s="37"/>
      <c r="M1225" s="35"/>
      <c r="N1225" s="35"/>
    </row>
    <row r="1226" ht="28.5" spans="1:14">
      <c r="A1226" s="37">
        <f>COUNTA($A$5:A1225)</f>
        <v>758</v>
      </c>
      <c r="B1226" s="37" t="s">
        <v>1761</v>
      </c>
      <c r="C1226" s="35" t="s">
        <v>1831</v>
      </c>
      <c r="D1226" s="35" t="s">
        <v>1861</v>
      </c>
      <c r="E1226" s="35" t="s">
        <v>1879</v>
      </c>
      <c r="F1226" s="35" t="s">
        <v>545</v>
      </c>
      <c r="G1226" s="35">
        <v>1</v>
      </c>
      <c r="H1226" s="35" t="s">
        <v>1767</v>
      </c>
      <c r="I1226" s="35" t="s">
        <v>1863</v>
      </c>
      <c r="J1226" s="35">
        <v>2</v>
      </c>
      <c r="K1226" s="35">
        <f>600*J1226*0.6</f>
        <v>720</v>
      </c>
      <c r="L1226" s="37">
        <f t="shared" ref="L1226:L1228" si="33">K1226</f>
        <v>720</v>
      </c>
      <c r="M1226" s="35"/>
      <c r="N1226" s="35"/>
    </row>
    <row r="1227" ht="28.5" spans="1:14">
      <c r="A1227" s="37">
        <f>COUNTA($A$5:A1226)</f>
        <v>759</v>
      </c>
      <c r="B1227" s="37" t="s">
        <v>1761</v>
      </c>
      <c r="C1227" s="35" t="s">
        <v>1831</v>
      </c>
      <c r="D1227" s="35" t="s">
        <v>1455</v>
      </c>
      <c r="E1227" s="35" t="s">
        <v>1880</v>
      </c>
      <c r="F1227" s="35" t="s">
        <v>45</v>
      </c>
      <c r="G1227" s="35">
        <v>1</v>
      </c>
      <c r="H1227" s="35" t="s">
        <v>25</v>
      </c>
      <c r="I1227" s="35" t="s">
        <v>1455</v>
      </c>
      <c r="J1227" s="35">
        <v>40</v>
      </c>
      <c r="K1227" s="35">
        <f>15*J1227*0.8</f>
        <v>480</v>
      </c>
      <c r="L1227" s="37">
        <f t="shared" si="33"/>
        <v>480</v>
      </c>
      <c r="M1227" s="35"/>
      <c r="N1227" s="35"/>
    </row>
    <row r="1228" ht="71.25" spans="1:14">
      <c r="A1228" s="37">
        <f>COUNTA($A$5:A1227)</f>
        <v>760</v>
      </c>
      <c r="B1228" s="37" t="s">
        <v>1761</v>
      </c>
      <c r="C1228" s="35" t="s">
        <v>1831</v>
      </c>
      <c r="D1228" s="35" t="s">
        <v>1856</v>
      </c>
      <c r="E1228" s="35" t="s">
        <v>1881</v>
      </c>
      <c r="F1228" s="35" t="s">
        <v>545</v>
      </c>
      <c r="G1228" s="35">
        <v>3</v>
      </c>
      <c r="H1228" s="35" t="s">
        <v>25</v>
      </c>
      <c r="I1228" s="35" t="s">
        <v>1856</v>
      </c>
      <c r="J1228" s="35">
        <v>35</v>
      </c>
      <c r="K1228" s="35">
        <f>15*J1228*0.6</f>
        <v>315</v>
      </c>
      <c r="L1228" s="37">
        <f t="shared" si="33"/>
        <v>315</v>
      </c>
      <c r="M1228" s="123" t="s">
        <v>1882</v>
      </c>
      <c r="N1228" s="35"/>
    </row>
    <row r="1229" ht="14.25" spans="1:15">
      <c r="A1229" s="37">
        <f>COUNTA($A$5:A1228)</f>
        <v>761</v>
      </c>
      <c r="B1229" s="35" t="s">
        <v>1883</v>
      </c>
      <c r="C1229" s="35" t="s">
        <v>1884</v>
      </c>
      <c r="D1229" s="10" t="s">
        <v>1885</v>
      </c>
      <c r="E1229" s="10" t="s">
        <v>1886</v>
      </c>
      <c r="F1229" s="10" t="s">
        <v>40</v>
      </c>
      <c r="G1229" s="10">
        <v>2</v>
      </c>
      <c r="H1229" s="10" t="s">
        <v>1483</v>
      </c>
      <c r="I1229" s="10" t="s">
        <v>1885</v>
      </c>
      <c r="J1229" s="10" t="s">
        <v>1887</v>
      </c>
      <c r="K1229" s="10">
        <v>768</v>
      </c>
      <c r="L1229" s="35">
        <v>1152</v>
      </c>
      <c r="M1229" s="35">
        <v>1024</v>
      </c>
      <c r="N1229" s="35"/>
      <c r="O1229" s="138"/>
    </row>
    <row r="1230" ht="14.25" spans="1:15">
      <c r="A1230" s="37"/>
      <c r="B1230" s="35"/>
      <c r="C1230" s="35"/>
      <c r="D1230" s="10"/>
      <c r="E1230" s="10"/>
      <c r="F1230" s="10"/>
      <c r="G1230" s="10"/>
      <c r="H1230" s="10" t="s">
        <v>25</v>
      </c>
      <c r="I1230" s="10" t="s">
        <v>1885</v>
      </c>
      <c r="J1230" s="10" t="s">
        <v>1888</v>
      </c>
      <c r="K1230" s="35">
        <v>384</v>
      </c>
      <c r="L1230" s="35"/>
      <c r="M1230" s="35"/>
      <c r="N1230" s="35"/>
      <c r="O1230" s="138"/>
    </row>
    <row r="1231" ht="28.5" spans="1:15">
      <c r="A1231" s="137">
        <f>COUNTA($A$5:A1230)</f>
        <v>762</v>
      </c>
      <c r="B1231" s="35" t="s">
        <v>1883</v>
      </c>
      <c r="C1231" s="35" t="s">
        <v>1884</v>
      </c>
      <c r="D1231" s="10" t="s">
        <v>1885</v>
      </c>
      <c r="E1231" s="35" t="s">
        <v>1889</v>
      </c>
      <c r="F1231" s="10" t="s">
        <v>60</v>
      </c>
      <c r="G1231" s="10">
        <v>4</v>
      </c>
      <c r="H1231" s="10" t="s">
        <v>25</v>
      </c>
      <c r="I1231" s="10" t="s">
        <v>1885</v>
      </c>
      <c r="J1231" s="10" t="s">
        <v>1890</v>
      </c>
      <c r="K1231" s="35">
        <v>240</v>
      </c>
      <c r="L1231" s="35">
        <v>240</v>
      </c>
      <c r="M1231" s="35">
        <v>960</v>
      </c>
      <c r="N1231" s="35"/>
      <c r="O1231" s="138"/>
    </row>
    <row r="1232" ht="28.5" spans="1:15">
      <c r="A1232" s="137">
        <f>COUNTA($A$5:A1231)</f>
        <v>763</v>
      </c>
      <c r="B1232" s="35" t="s">
        <v>1883</v>
      </c>
      <c r="C1232" s="35" t="s">
        <v>1884</v>
      </c>
      <c r="D1232" s="10" t="s">
        <v>1885</v>
      </c>
      <c r="E1232" s="10" t="s">
        <v>1891</v>
      </c>
      <c r="F1232" s="10" t="s">
        <v>64</v>
      </c>
      <c r="G1232" s="10">
        <v>4</v>
      </c>
      <c r="H1232" s="10" t="s">
        <v>25</v>
      </c>
      <c r="I1232" s="10" t="s">
        <v>1885</v>
      </c>
      <c r="J1232" s="10">
        <v>30</v>
      </c>
      <c r="K1232" s="35">
        <v>270</v>
      </c>
      <c r="L1232" s="35">
        <v>270</v>
      </c>
      <c r="M1232" s="35">
        <v>3558</v>
      </c>
      <c r="N1232" s="35"/>
      <c r="O1232" s="138"/>
    </row>
    <row r="1233" ht="28.5" spans="1:15">
      <c r="A1233" s="137">
        <f>COUNTA($A$5:A1232)</f>
        <v>764</v>
      </c>
      <c r="B1233" s="35" t="s">
        <v>1883</v>
      </c>
      <c r="C1233" s="35" t="s">
        <v>1884</v>
      </c>
      <c r="D1233" s="10" t="s">
        <v>1892</v>
      </c>
      <c r="E1233" s="10" t="s">
        <v>1893</v>
      </c>
      <c r="F1233" s="10" t="s">
        <v>114</v>
      </c>
      <c r="G1233" s="10">
        <v>4</v>
      </c>
      <c r="H1233" s="10" t="s">
        <v>25</v>
      </c>
      <c r="I1233" s="10" t="s">
        <v>1892</v>
      </c>
      <c r="J1233" s="10">
        <v>22</v>
      </c>
      <c r="K1233" s="35">
        <v>330</v>
      </c>
      <c r="L1233" s="35">
        <v>330</v>
      </c>
      <c r="M1233" s="35">
        <v>400</v>
      </c>
      <c r="N1233" s="35"/>
      <c r="O1233" s="138"/>
    </row>
    <row r="1234" ht="42.75" spans="1:15">
      <c r="A1234" s="37">
        <f>COUNTA($A$5:A1233)</f>
        <v>765</v>
      </c>
      <c r="B1234" s="35" t="s">
        <v>1883</v>
      </c>
      <c r="C1234" s="35" t="s">
        <v>1884</v>
      </c>
      <c r="D1234" s="10" t="s">
        <v>1894</v>
      </c>
      <c r="E1234" s="35" t="s">
        <v>1895</v>
      </c>
      <c r="F1234" s="10" t="s">
        <v>114</v>
      </c>
      <c r="G1234" s="10">
        <v>2</v>
      </c>
      <c r="H1234" s="35" t="s">
        <v>1498</v>
      </c>
      <c r="I1234" s="10" t="s">
        <v>1894</v>
      </c>
      <c r="J1234" s="35" t="s">
        <v>1896</v>
      </c>
      <c r="K1234" s="35">
        <v>960</v>
      </c>
      <c r="L1234" s="35">
        <v>1810</v>
      </c>
      <c r="M1234" s="35"/>
      <c r="N1234" s="35"/>
      <c r="O1234" s="138"/>
    </row>
    <row r="1235" ht="14.25" spans="1:15">
      <c r="A1235" s="37"/>
      <c r="B1235" s="35"/>
      <c r="C1235" s="35"/>
      <c r="D1235" s="10"/>
      <c r="E1235" s="35"/>
      <c r="F1235" s="10"/>
      <c r="G1235" s="10"/>
      <c r="H1235" s="35" t="s">
        <v>1897</v>
      </c>
      <c r="I1235" s="10" t="s">
        <v>1894</v>
      </c>
      <c r="J1235" s="35" t="s">
        <v>1898</v>
      </c>
      <c r="K1235" s="35">
        <v>400</v>
      </c>
      <c r="L1235" s="35"/>
      <c r="M1235" s="35"/>
      <c r="N1235" s="35"/>
      <c r="O1235" s="138"/>
    </row>
    <row r="1236" ht="14.25" spans="1:15">
      <c r="A1236" s="37"/>
      <c r="B1236" s="35"/>
      <c r="C1236" s="35"/>
      <c r="D1236" s="10"/>
      <c r="E1236" s="35"/>
      <c r="F1236" s="10"/>
      <c r="G1236" s="10"/>
      <c r="H1236" s="35" t="s">
        <v>25</v>
      </c>
      <c r="I1236" s="10" t="s">
        <v>1894</v>
      </c>
      <c r="J1236" s="35" t="s">
        <v>1899</v>
      </c>
      <c r="K1236" s="35">
        <v>450</v>
      </c>
      <c r="L1236" s="35"/>
      <c r="M1236" s="35"/>
      <c r="N1236" s="35"/>
      <c r="O1236" s="138"/>
    </row>
    <row r="1237" ht="14.25" spans="1:15">
      <c r="A1237" s="37">
        <f>COUNTA($A$5:A1236)</f>
        <v>766</v>
      </c>
      <c r="B1237" s="35" t="s">
        <v>1883</v>
      </c>
      <c r="C1237" s="35" t="s">
        <v>1884</v>
      </c>
      <c r="D1237" s="10" t="s">
        <v>1900</v>
      </c>
      <c r="E1237" s="35" t="s">
        <v>1901</v>
      </c>
      <c r="F1237" s="10" t="s">
        <v>64</v>
      </c>
      <c r="G1237" s="35">
        <v>4</v>
      </c>
      <c r="H1237" s="35" t="s">
        <v>213</v>
      </c>
      <c r="I1237" s="10" t="s">
        <v>1900</v>
      </c>
      <c r="J1237" s="35" t="s">
        <v>1902</v>
      </c>
      <c r="K1237" s="35">
        <v>1500</v>
      </c>
      <c r="L1237" s="35">
        <v>1680</v>
      </c>
      <c r="M1237" s="35"/>
      <c r="N1237" s="35"/>
      <c r="O1237" s="138"/>
    </row>
    <row r="1238" ht="14.25" spans="1:15">
      <c r="A1238" s="37"/>
      <c r="B1238" s="35"/>
      <c r="C1238" s="35"/>
      <c r="D1238" s="10"/>
      <c r="E1238" s="35"/>
      <c r="F1238" s="10"/>
      <c r="G1238" s="35"/>
      <c r="H1238" s="35" t="s">
        <v>25</v>
      </c>
      <c r="I1238" s="10" t="s">
        <v>1900</v>
      </c>
      <c r="J1238" s="35" t="s">
        <v>1890</v>
      </c>
      <c r="K1238" s="35">
        <v>180</v>
      </c>
      <c r="L1238" s="35"/>
      <c r="M1238" s="35"/>
      <c r="N1238" s="35"/>
      <c r="O1238" s="138"/>
    </row>
    <row r="1239" ht="28.5" spans="1:15">
      <c r="A1239" s="137">
        <f>COUNTA($A$5:A1238)</f>
        <v>767</v>
      </c>
      <c r="B1239" s="35" t="s">
        <v>1883</v>
      </c>
      <c r="C1239" s="35" t="s">
        <v>1884</v>
      </c>
      <c r="D1239" s="10" t="s">
        <v>1894</v>
      </c>
      <c r="E1239" s="35" t="s">
        <v>1903</v>
      </c>
      <c r="F1239" s="66" t="s">
        <v>64</v>
      </c>
      <c r="G1239" s="35">
        <v>1</v>
      </c>
      <c r="H1239" s="35" t="s">
        <v>25</v>
      </c>
      <c r="I1239" s="10" t="s">
        <v>1894</v>
      </c>
      <c r="J1239" s="35" t="s">
        <v>1890</v>
      </c>
      <c r="K1239" s="35">
        <v>180</v>
      </c>
      <c r="L1239" s="35">
        <v>180</v>
      </c>
      <c r="M1239" s="35"/>
      <c r="N1239" s="35"/>
      <c r="O1239" s="138"/>
    </row>
    <row r="1240" ht="28.5" spans="1:15">
      <c r="A1240" s="137">
        <f>COUNTA($A$5:A1239)</f>
        <v>768</v>
      </c>
      <c r="B1240" s="35" t="s">
        <v>1883</v>
      </c>
      <c r="C1240" s="35" t="s">
        <v>1884</v>
      </c>
      <c r="D1240" s="35" t="s">
        <v>1904</v>
      </c>
      <c r="E1240" s="35" t="s">
        <v>1905</v>
      </c>
      <c r="F1240" s="10" t="s">
        <v>60</v>
      </c>
      <c r="G1240" s="35">
        <v>4</v>
      </c>
      <c r="H1240" s="35" t="s">
        <v>25</v>
      </c>
      <c r="I1240" s="35" t="s">
        <v>1904</v>
      </c>
      <c r="J1240" s="35" t="s">
        <v>1906</v>
      </c>
      <c r="K1240" s="35">
        <v>336</v>
      </c>
      <c r="L1240" s="35">
        <v>336</v>
      </c>
      <c r="M1240" s="35">
        <v>1088</v>
      </c>
      <c r="N1240" s="35"/>
      <c r="O1240" s="138"/>
    </row>
    <row r="1241" ht="14.25" spans="1:15">
      <c r="A1241" s="37">
        <f>COUNTA($A$5:A1240)</f>
        <v>769</v>
      </c>
      <c r="B1241" s="35" t="s">
        <v>1883</v>
      </c>
      <c r="C1241" s="35" t="s">
        <v>1884</v>
      </c>
      <c r="D1241" s="10" t="s">
        <v>1894</v>
      </c>
      <c r="E1241" s="35" t="s">
        <v>1907</v>
      </c>
      <c r="F1241" s="35" t="s">
        <v>64</v>
      </c>
      <c r="G1241" s="35">
        <v>4</v>
      </c>
      <c r="H1241" s="35" t="s">
        <v>25</v>
      </c>
      <c r="I1241" s="35" t="s">
        <v>1894</v>
      </c>
      <c r="J1241" s="35" t="s">
        <v>1908</v>
      </c>
      <c r="K1241" s="35">
        <v>315</v>
      </c>
      <c r="L1241" s="35">
        <v>1245</v>
      </c>
      <c r="M1241" s="35">
        <v>3696</v>
      </c>
      <c r="N1241" s="35" t="s">
        <v>1909</v>
      </c>
      <c r="O1241" s="138"/>
    </row>
    <row r="1242" ht="28.5" spans="1:15">
      <c r="A1242" s="37"/>
      <c r="B1242" s="35"/>
      <c r="C1242" s="35"/>
      <c r="D1242" s="10"/>
      <c r="E1242" s="35"/>
      <c r="F1242" s="35"/>
      <c r="G1242" s="35"/>
      <c r="H1242" s="35" t="s">
        <v>1910</v>
      </c>
      <c r="I1242" s="35" t="s">
        <v>1894</v>
      </c>
      <c r="J1242" s="35" t="s">
        <v>1911</v>
      </c>
      <c r="K1242" s="35">
        <v>930</v>
      </c>
      <c r="L1242" s="35"/>
      <c r="M1242" s="35"/>
      <c r="N1242" s="35"/>
      <c r="O1242" s="138"/>
    </row>
    <row r="1243" ht="42.75" spans="1:15">
      <c r="A1243" s="137">
        <f>COUNTA($A$5:A1242)</f>
        <v>770</v>
      </c>
      <c r="B1243" s="66" t="s">
        <v>1883</v>
      </c>
      <c r="C1243" s="66" t="s">
        <v>1884</v>
      </c>
      <c r="D1243" s="66" t="s">
        <v>1912</v>
      </c>
      <c r="E1243" s="66" t="s">
        <v>1913</v>
      </c>
      <c r="F1243" s="66" t="s">
        <v>60</v>
      </c>
      <c r="G1243" s="66">
        <v>2</v>
      </c>
      <c r="H1243" s="66" t="s">
        <v>1914</v>
      </c>
      <c r="I1243" s="66" t="s">
        <v>1912</v>
      </c>
      <c r="J1243" s="66" t="s">
        <v>1898</v>
      </c>
      <c r="K1243" s="66">
        <v>480</v>
      </c>
      <c r="L1243" s="66">
        <v>480</v>
      </c>
      <c r="M1243" s="66"/>
      <c r="N1243" s="66"/>
      <c r="O1243" s="138"/>
    </row>
    <row r="1244" ht="28.5" spans="1:15">
      <c r="A1244" s="137">
        <f>COUNTA($A$5:A1243)</f>
        <v>771</v>
      </c>
      <c r="B1244" s="35" t="s">
        <v>1883</v>
      </c>
      <c r="C1244" s="35" t="s">
        <v>1884</v>
      </c>
      <c r="D1244" s="35" t="s">
        <v>1885</v>
      </c>
      <c r="E1244" s="35" t="s">
        <v>1915</v>
      </c>
      <c r="F1244" s="35" t="s">
        <v>23</v>
      </c>
      <c r="G1244" s="35">
        <v>1</v>
      </c>
      <c r="H1244" s="35" t="s">
        <v>25</v>
      </c>
      <c r="I1244" s="35" t="s">
        <v>1885</v>
      </c>
      <c r="J1244" s="35" t="s">
        <v>1916</v>
      </c>
      <c r="K1244" s="35">
        <v>300</v>
      </c>
      <c r="L1244" s="35">
        <v>300</v>
      </c>
      <c r="M1244" s="35"/>
      <c r="N1244" s="35"/>
      <c r="O1244" s="138"/>
    </row>
    <row r="1245" ht="28.5" spans="1:15">
      <c r="A1245" s="137">
        <f>COUNTA($A$5:A1244)</f>
        <v>772</v>
      </c>
      <c r="B1245" s="35" t="s">
        <v>1883</v>
      </c>
      <c r="C1245" s="35" t="s">
        <v>1917</v>
      </c>
      <c r="D1245" s="35" t="s">
        <v>1918</v>
      </c>
      <c r="E1245" s="35" t="s">
        <v>1919</v>
      </c>
      <c r="F1245" s="35" t="s">
        <v>36</v>
      </c>
      <c r="G1245" s="35">
        <v>4</v>
      </c>
      <c r="H1245" s="35" t="s">
        <v>25</v>
      </c>
      <c r="I1245" s="35" t="s">
        <v>1918</v>
      </c>
      <c r="J1245" s="35" t="s">
        <v>1899</v>
      </c>
      <c r="K1245" s="35">
        <v>270</v>
      </c>
      <c r="L1245" s="35">
        <v>270</v>
      </c>
      <c r="M1245" s="35">
        <v>840</v>
      </c>
      <c r="N1245" s="35"/>
      <c r="O1245" s="138"/>
    </row>
    <row r="1246" ht="28.5" spans="1:15">
      <c r="A1246" s="137">
        <f>COUNTA($A$5:A1245)</f>
        <v>773</v>
      </c>
      <c r="B1246" s="35" t="s">
        <v>1883</v>
      </c>
      <c r="C1246" s="35" t="s">
        <v>1917</v>
      </c>
      <c r="D1246" s="35" t="s">
        <v>1918</v>
      </c>
      <c r="E1246" s="35" t="s">
        <v>1920</v>
      </c>
      <c r="F1246" s="35" t="s">
        <v>64</v>
      </c>
      <c r="G1246" s="35">
        <v>4</v>
      </c>
      <c r="H1246" s="35" t="s">
        <v>25</v>
      </c>
      <c r="I1246" s="35" t="s">
        <v>1918</v>
      </c>
      <c r="J1246" s="35" t="s">
        <v>1899</v>
      </c>
      <c r="K1246" s="35">
        <v>270</v>
      </c>
      <c r="L1246" s="35">
        <v>270</v>
      </c>
      <c r="M1246" s="35">
        <v>360</v>
      </c>
      <c r="N1246" s="123"/>
      <c r="O1246" s="138"/>
    </row>
    <row r="1247" ht="28.5" spans="1:15">
      <c r="A1247" s="137">
        <f>COUNTA($A$5:A1246)</f>
        <v>774</v>
      </c>
      <c r="B1247" s="35" t="s">
        <v>1883</v>
      </c>
      <c r="C1247" s="35" t="s">
        <v>1917</v>
      </c>
      <c r="D1247" s="35" t="s">
        <v>1921</v>
      </c>
      <c r="E1247" s="35" t="s">
        <v>1922</v>
      </c>
      <c r="F1247" s="10" t="s">
        <v>40</v>
      </c>
      <c r="G1247" s="35">
        <v>4</v>
      </c>
      <c r="H1247" s="35" t="s">
        <v>25</v>
      </c>
      <c r="I1247" s="35" t="s">
        <v>1921</v>
      </c>
      <c r="J1247" s="35" t="s">
        <v>1908</v>
      </c>
      <c r="K1247" s="35">
        <v>420</v>
      </c>
      <c r="L1247" s="35">
        <v>420</v>
      </c>
      <c r="M1247" s="35">
        <v>1792</v>
      </c>
      <c r="N1247" s="123"/>
      <c r="O1247" s="138"/>
    </row>
    <row r="1248" ht="28.5" spans="1:15">
      <c r="A1248" s="137">
        <f>COUNTA($A$5:A1247)</f>
        <v>775</v>
      </c>
      <c r="B1248" s="35" t="s">
        <v>1883</v>
      </c>
      <c r="C1248" s="35" t="s">
        <v>1917</v>
      </c>
      <c r="D1248" s="35" t="s">
        <v>1921</v>
      </c>
      <c r="E1248" s="35" t="s">
        <v>1923</v>
      </c>
      <c r="F1248" s="35" t="s">
        <v>45</v>
      </c>
      <c r="G1248" s="35">
        <v>6</v>
      </c>
      <c r="H1248" s="35" t="s">
        <v>25</v>
      </c>
      <c r="I1248" s="35" t="s">
        <v>1921</v>
      </c>
      <c r="J1248" s="35" t="s">
        <v>1890</v>
      </c>
      <c r="K1248" s="35">
        <v>240</v>
      </c>
      <c r="L1248" s="35">
        <v>240</v>
      </c>
      <c r="M1248" s="35">
        <v>2400</v>
      </c>
      <c r="N1248" s="35"/>
      <c r="O1248" s="138"/>
    </row>
    <row r="1249" ht="28.5" spans="1:15">
      <c r="A1249" s="137">
        <f>COUNTA($A$5:A1248)</f>
        <v>776</v>
      </c>
      <c r="B1249" s="35" t="s">
        <v>1883</v>
      </c>
      <c r="C1249" s="35" t="s">
        <v>1917</v>
      </c>
      <c r="D1249" s="35" t="s">
        <v>1918</v>
      </c>
      <c r="E1249" s="35" t="s">
        <v>1924</v>
      </c>
      <c r="F1249" s="35" t="s">
        <v>36</v>
      </c>
      <c r="G1249" s="35">
        <v>2</v>
      </c>
      <c r="H1249" s="35" t="s">
        <v>25</v>
      </c>
      <c r="I1249" s="35" t="s">
        <v>1918</v>
      </c>
      <c r="J1249" s="35" t="s">
        <v>1899</v>
      </c>
      <c r="K1249" s="35">
        <v>270</v>
      </c>
      <c r="L1249" s="35">
        <v>270</v>
      </c>
      <c r="M1249" s="35"/>
      <c r="N1249" s="35" t="s">
        <v>1925</v>
      </c>
      <c r="O1249" s="138"/>
    </row>
    <row r="1250" ht="28.5" spans="1:15">
      <c r="A1250" s="137">
        <f>COUNTA($A$5:A1249)</f>
        <v>777</v>
      </c>
      <c r="B1250" s="35" t="s">
        <v>1883</v>
      </c>
      <c r="C1250" s="35" t="s">
        <v>1917</v>
      </c>
      <c r="D1250" s="35" t="s">
        <v>1926</v>
      </c>
      <c r="E1250" s="35" t="s">
        <v>1927</v>
      </c>
      <c r="F1250" s="35" t="s">
        <v>60</v>
      </c>
      <c r="G1250" s="35">
        <v>4</v>
      </c>
      <c r="H1250" s="35" t="s">
        <v>25</v>
      </c>
      <c r="I1250" s="35" t="s">
        <v>1926</v>
      </c>
      <c r="J1250" s="35" t="s">
        <v>1899</v>
      </c>
      <c r="K1250" s="35">
        <v>360</v>
      </c>
      <c r="L1250" s="35">
        <v>360</v>
      </c>
      <c r="M1250" s="35">
        <v>560</v>
      </c>
      <c r="N1250" s="35"/>
      <c r="O1250" s="138"/>
    </row>
    <row r="1251" ht="28.5" spans="1:15">
      <c r="A1251" s="137">
        <f>COUNTA($A$5:A1250)</f>
        <v>778</v>
      </c>
      <c r="B1251" s="35" t="s">
        <v>1883</v>
      </c>
      <c r="C1251" s="35" t="s">
        <v>1917</v>
      </c>
      <c r="D1251" s="35" t="s">
        <v>1921</v>
      </c>
      <c r="E1251" s="35" t="s">
        <v>1928</v>
      </c>
      <c r="F1251" s="10" t="s">
        <v>40</v>
      </c>
      <c r="G1251" s="35">
        <v>4</v>
      </c>
      <c r="H1251" s="35" t="s">
        <v>25</v>
      </c>
      <c r="I1251" s="35" t="s">
        <v>1921</v>
      </c>
      <c r="J1251" s="35" t="s">
        <v>1890</v>
      </c>
      <c r="K1251" s="35">
        <v>240</v>
      </c>
      <c r="L1251" s="35">
        <v>240</v>
      </c>
      <c r="M1251" s="35"/>
      <c r="N1251" s="35"/>
      <c r="O1251" s="138"/>
    </row>
    <row r="1252" ht="28.5" spans="1:15">
      <c r="A1252" s="137">
        <f>COUNTA($A$5:A1251)</f>
        <v>779</v>
      </c>
      <c r="B1252" s="35" t="s">
        <v>1883</v>
      </c>
      <c r="C1252" s="35" t="s">
        <v>1917</v>
      </c>
      <c r="D1252" s="35" t="s">
        <v>1926</v>
      </c>
      <c r="E1252" s="35" t="s">
        <v>1929</v>
      </c>
      <c r="F1252" s="35" t="s">
        <v>64</v>
      </c>
      <c r="G1252" s="35">
        <v>2</v>
      </c>
      <c r="H1252" s="35" t="s">
        <v>25</v>
      </c>
      <c r="I1252" s="35" t="s">
        <v>1926</v>
      </c>
      <c r="J1252" s="35" t="s">
        <v>1899</v>
      </c>
      <c r="K1252" s="35">
        <v>270</v>
      </c>
      <c r="L1252" s="35">
        <v>270</v>
      </c>
      <c r="M1252" s="35"/>
      <c r="N1252" s="35"/>
      <c r="O1252" s="138"/>
    </row>
    <row r="1253" ht="28.5" spans="1:15">
      <c r="A1253" s="137">
        <f>COUNTA($A$5:A1252)</f>
        <v>780</v>
      </c>
      <c r="B1253" s="35" t="s">
        <v>1883</v>
      </c>
      <c r="C1253" s="35" t="s">
        <v>1917</v>
      </c>
      <c r="D1253" s="35" t="s">
        <v>1930</v>
      </c>
      <c r="E1253" s="35" t="s">
        <v>1931</v>
      </c>
      <c r="F1253" s="35" t="s">
        <v>60</v>
      </c>
      <c r="G1253" s="35">
        <v>3</v>
      </c>
      <c r="H1253" s="35" t="s">
        <v>25</v>
      </c>
      <c r="I1253" s="35" t="s">
        <v>1930</v>
      </c>
      <c r="J1253" s="35" t="s">
        <v>1932</v>
      </c>
      <c r="K1253" s="35">
        <v>552</v>
      </c>
      <c r="L1253" s="35">
        <v>552</v>
      </c>
      <c r="M1253" s="35"/>
      <c r="N1253" s="35"/>
      <c r="O1253" s="138"/>
    </row>
    <row r="1254" ht="28.5" spans="1:15">
      <c r="A1254" s="137">
        <f>COUNTA($A$5:A1253)</f>
        <v>781</v>
      </c>
      <c r="B1254" s="35" t="s">
        <v>1883</v>
      </c>
      <c r="C1254" s="35" t="s">
        <v>1917</v>
      </c>
      <c r="D1254" s="35" t="s">
        <v>1930</v>
      </c>
      <c r="E1254" s="35" t="s">
        <v>1933</v>
      </c>
      <c r="F1254" s="35" t="s">
        <v>72</v>
      </c>
      <c r="G1254" s="35">
        <v>4</v>
      </c>
      <c r="H1254" s="35" t="s">
        <v>25</v>
      </c>
      <c r="I1254" s="35" t="s">
        <v>1930</v>
      </c>
      <c r="J1254" s="35" t="s">
        <v>1934</v>
      </c>
      <c r="K1254" s="35">
        <v>600</v>
      </c>
      <c r="L1254" s="35">
        <v>600</v>
      </c>
      <c r="M1254" s="35"/>
      <c r="N1254" s="35"/>
      <c r="O1254" s="138"/>
    </row>
    <row r="1255" ht="28.5" spans="1:15">
      <c r="A1255" s="137">
        <f>COUNTA($A$5:A1254)</f>
        <v>782</v>
      </c>
      <c r="B1255" s="35" t="s">
        <v>1883</v>
      </c>
      <c r="C1255" s="35" t="s">
        <v>1917</v>
      </c>
      <c r="D1255" s="35" t="s">
        <v>1918</v>
      </c>
      <c r="E1255" s="35" t="s">
        <v>1935</v>
      </c>
      <c r="F1255" s="35" t="s">
        <v>23</v>
      </c>
      <c r="G1255" s="35">
        <v>2</v>
      </c>
      <c r="H1255" s="35" t="s">
        <v>25</v>
      </c>
      <c r="I1255" s="35" t="s">
        <v>1918</v>
      </c>
      <c r="J1255" s="35" t="s">
        <v>1899</v>
      </c>
      <c r="K1255" s="35">
        <v>360</v>
      </c>
      <c r="L1255" s="35">
        <v>360</v>
      </c>
      <c r="M1255" s="35"/>
      <c r="N1255" s="35"/>
      <c r="O1255" s="138"/>
    </row>
    <row r="1256" ht="28.5" spans="1:15">
      <c r="A1256" s="137">
        <f>COUNTA($A$5:A1255)</f>
        <v>783</v>
      </c>
      <c r="B1256" s="35" t="s">
        <v>1883</v>
      </c>
      <c r="C1256" s="35" t="s">
        <v>1917</v>
      </c>
      <c r="D1256" s="35" t="s">
        <v>1921</v>
      </c>
      <c r="E1256" s="35" t="s">
        <v>1936</v>
      </c>
      <c r="F1256" s="35" t="s">
        <v>23</v>
      </c>
      <c r="G1256" s="35">
        <v>2</v>
      </c>
      <c r="H1256" s="35" t="s">
        <v>213</v>
      </c>
      <c r="I1256" s="35" t="s">
        <v>1921</v>
      </c>
      <c r="J1256" s="35" t="s">
        <v>1937</v>
      </c>
      <c r="K1256" s="35">
        <v>500</v>
      </c>
      <c r="L1256" s="35">
        <v>500</v>
      </c>
      <c r="M1256" s="35">
        <v>1200</v>
      </c>
      <c r="N1256" s="35"/>
      <c r="O1256" s="138"/>
    </row>
    <row r="1257" ht="28.5" spans="1:15">
      <c r="A1257" s="137">
        <f>COUNTA($A$5:A1256)</f>
        <v>784</v>
      </c>
      <c r="B1257" s="35" t="s">
        <v>1883</v>
      </c>
      <c r="C1257" s="35" t="s">
        <v>1917</v>
      </c>
      <c r="D1257" s="35" t="s">
        <v>1918</v>
      </c>
      <c r="E1257" s="35" t="s">
        <v>1938</v>
      </c>
      <c r="F1257" s="35" t="s">
        <v>45</v>
      </c>
      <c r="G1257" s="35">
        <v>3</v>
      </c>
      <c r="H1257" s="35" t="s">
        <v>25</v>
      </c>
      <c r="I1257" s="35" t="s">
        <v>1918</v>
      </c>
      <c r="J1257" s="35" t="s">
        <v>1932</v>
      </c>
      <c r="K1257" s="35">
        <v>552</v>
      </c>
      <c r="L1257" s="35">
        <v>552</v>
      </c>
      <c r="M1257" s="35"/>
      <c r="N1257" s="35"/>
      <c r="O1257" s="138"/>
    </row>
    <row r="1258" ht="28.5" spans="1:15">
      <c r="A1258" s="137">
        <f>COUNTA($A$5:A1257)</f>
        <v>785</v>
      </c>
      <c r="B1258" s="35" t="s">
        <v>1883</v>
      </c>
      <c r="C1258" s="35" t="s">
        <v>1917</v>
      </c>
      <c r="D1258" s="35" t="s">
        <v>1918</v>
      </c>
      <c r="E1258" s="35" t="s">
        <v>1939</v>
      </c>
      <c r="F1258" s="35" t="s">
        <v>23</v>
      </c>
      <c r="G1258" s="35">
        <v>2</v>
      </c>
      <c r="H1258" s="35" t="s">
        <v>1940</v>
      </c>
      <c r="I1258" s="35" t="s">
        <v>1918</v>
      </c>
      <c r="J1258" s="35" t="s">
        <v>1941</v>
      </c>
      <c r="K1258" s="35">
        <v>4040</v>
      </c>
      <c r="L1258" s="35">
        <v>4040</v>
      </c>
      <c r="M1258" s="35">
        <v>960</v>
      </c>
      <c r="N1258" s="35"/>
      <c r="O1258" s="138"/>
    </row>
    <row r="1259" ht="28.5" spans="1:15">
      <c r="A1259" s="137">
        <f>COUNTA($A$5:A1258)</f>
        <v>786</v>
      </c>
      <c r="B1259" s="35" t="s">
        <v>1883</v>
      </c>
      <c r="C1259" s="35" t="s">
        <v>1917</v>
      </c>
      <c r="D1259" s="35" t="s">
        <v>1918</v>
      </c>
      <c r="E1259" s="35" t="s">
        <v>1942</v>
      </c>
      <c r="F1259" s="10" t="s">
        <v>40</v>
      </c>
      <c r="G1259" s="35">
        <v>3</v>
      </c>
      <c r="H1259" s="35" t="s">
        <v>25</v>
      </c>
      <c r="I1259" s="35" t="s">
        <v>1918</v>
      </c>
      <c r="J1259" s="35" t="s">
        <v>1899</v>
      </c>
      <c r="K1259" s="35">
        <v>360</v>
      </c>
      <c r="L1259" s="35">
        <v>360</v>
      </c>
      <c r="M1259" s="35"/>
      <c r="N1259" s="35"/>
      <c r="O1259" s="138"/>
    </row>
    <row r="1260" ht="28.5" spans="1:15">
      <c r="A1260" s="137">
        <f>COUNTA($A$5:A1259)</f>
        <v>787</v>
      </c>
      <c r="B1260" s="35" t="s">
        <v>1883</v>
      </c>
      <c r="C1260" s="35" t="s">
        <v>1917</v>
      </c>
      <c r="D1260" s="35" t="s">
        <v>1926</v>
      </c>
      <c r="E1260" s="35" t="s">
        <v>1943</v>
      </c>
      <c r="F1260" s="35" t="s">
        <v>72</v>
      </c>
      <c r="G1260" s="35">
        <v>1</v>
      </c>
      <c r="H1260" s="35" t="s">
        <v>25</v>
      </c>
      <c r="I1260" s="35" t="s">
        <v>1926</v>
      </c>
      <c r="J1260" s="35" t="s">
        <v>1899</v>
      </c>
      <c r="K1260" s="35">
        <v>450</v>
      </c>
      <c r="L1260" s="35">
        <v>450</v>
      </c>
      <c r="M1260" s="35"/>
      <c r="N1260" s="35"/>
      <c r="O1260" s="138"/>
    </row>
    <row r="1261" ht="28.5" spans="1:15">
      <c r="A1261" s="137">
        <f>COUNTA($A$5:A1260)</f>
        <v>788</v>
      </c>
      <c r="B1261" s="35" t="s">
        <v>1883</v>
      </c>
      <c r="C1261" s="35" t="s">
        <v>1917</v>
      </c>
      <c r="D1261" s="35" t="s">
        <v>1944</v>
      </c>
      <c r="E1261" s="35" t="s">
        <v>1945</v>
      </c>
      <c r="F1261" s="35" t="s">
        <v>45</v>
      </c>
      <c r="G1261" s="35">
        <v>5</v>
      </c>
      <c r="H1261" s="35" t="s">
        <v>25</v>
      </c>
      <c r="I1261" s="35" t="s">
        <v>1944</v>
      </c>
      <c r="J1261" s="35" t="s">
        <v>1934</v>
      </c>
      <c r="K1261" s="35">
        <v>480</v>
      </c>
      <c r="L1261" s="35">
        <v>480</v>
      </c>
      <c r="M1261" s="35"/>
      <c r="N1261" s="35"/>
      <c r="O1261" s="138"/>
    </row>
    <row r="1262" ht="28.5" spans="1:15">
      <c r="A1262" s="137">
        <f>COUNTA($A$5:A1261)</f>
        <v>789</v>
      </c>
      <c r="B1262" s="35" t="s">
        <v>1883</v>
      </c>
      <c r="C1262" s="35" t="s">
        <v>1917</v>
      </c>
      <c r="D1262" s="35" t="s">
        <v>1843</v>
      </c>
      <c r="E1262" s="35" t="s">
        <v>1946</v>
      </c>
      <c r="F1262" s="35" t="s">
        <v>23</v>
      </c>
      <c r="G1262" s="35">
        <v>4</v>
      </c>
      <c r="H1262" s="35" t="s">
        <v>25</v>
      </c>
      <c r="I1262" s="35" t="s">
        <v>1843</v>
      </c>
      <c r="J1262" s="35" t="s">
        <v>1899</v>
      </c>
      <c r="K1262" s="35">
        <v>360</v>
      </c>
      <c r="L1262" s="35">
        <v>360</v>
      </c>
      <c r="M1262" s="35"/>
      <c r="N1262" s="35"/>
      <c r="O1262" s="138"/>
    </row>
    <row r="1263" ht="28.5" spans="1:15">
      <c r="A1263" s="137">
        <f>COUNTA($A$5:A1262)</f>
        <v>790</v>
      </c>
      <c r="B1263" s="35" t="s">
        <v>1883</v>
      </c>
      <c r="C1263" s="35" t="s">
        <v>1917</v>
      </c>
      <c r="D1263" s="35" t="s">
        <v>1930</v>
      </c>
      <c r="E1263" s="35" t="s">
        <v>1947</v>
      </c>
      <c r="F1263" s="35" t="s">
        <v>36</v>
      </c>
      <c r="G1263" s="35">
        <v>1</v>
      </c>
      <c r="H1263" s="35" t="s">
        <v>25</v>
      </c>
      <c r="I1263" s="35" t="s">
        <v>1930</v>
      </c>
      <c r="J1263" s="35" t="s">
        <v>1899</v>
      </c>
      <c r="K1263" s="35">
        <v>270</v>
      </c>
      <c r="L1263" s="35">
        <v>270</v>
      </c>
      <c r="M1263" s="35"/>
      <c r="N1263" s="35"/>
      <c r="O1263" s="138"/>
    </row>
    <row r="1264" ht="28.5" spans="1:15">
      <c r="A1264" s="137">
        <f>COUNTA($A$5:A1263)</f>
        <v>791</v>
      </c>
      <c r="B1264" s="35" t="s">
        <v>1883</v>
      </c>
      <c r="C1264" s="35" t="s">
        <v>1948</v>
      </c>
      <c r="D1264" s="35" t="s">
        <v>1296</v>
      </c>
      <c r="E1264" s="35" t="s">
        <v>1949</v>
      </c>
      <c r="F1264" s="35" t="s">
        <v>64</v>
      </c>
      <c r="G1264" s="35">
        <v>3</v>
      </c>
      <c r="H1264" s="35" t="s">
        <v>25</v>
      </c>
      <c r="I1264" s="35" t="s">
        <v>1296</v>
      </c>
      <c r="J1264" s="35" t="s">
        <v>1899</v>
      </c>
      <c r="K1264" s="35">
        <v>270</v>
      </c>
      <c r="L1264" s="35">
        <v>270</v>
      </c>
      <c r="M1264" s="35"/>
      <c r="N1264" s="35"/>
      <c r="O1264" s="138"/>
    </row>
    <row r="1265" ht="28.5" spans="1:15">
      <c r="A1265" s="137">
        <f>COUNTA($A$5:A1264)</f>
        <v>792</v>
      </c>
      <c r="B1265" s="35" t="s">
        <v>1883</v>
      </c>
      <c r="C1265" s="35" t="s">
        <v>1948</v>
      </c>
      <c r="D1265" s="35" t="s">
        <v>1950</v>
      </c>
      <c r="E1265" s="35" t="s">
        <v>1951</v>
      </c>
      <c r="F1265" s="10" t="s">
        <v>40</v>
      </c>
      <c r="G1265" s="35">
        <v>3</v>
      </c>
      <c r="H1265" s="35" t="s">
        <v>25</v>
      </c>
      <c r="I1265" s="35" t="s">
        <v>1950</v>
      </c>
      <c r="J1265" s="35" t="s">
        <v>1899</v>
      </c>
      <c r="K1265" s="35">
        <v>360</v>
      </c>
      <c r="L1265" s="35">
        <v>360</v>
      </c>
      <c r="M1265" s="35"/>
      <c r="N1265" s="35"/>
      <c r="O1265" s="138"/>
    </row>
    <row r="1266" ht="28.5" spans="1:15">
      <c r="A1266" s="137">
        <f>COUNTA($A$5:A1265)</f>
        <v>793</v>
      </c>
      <c r="B1266" s="35" t="s">
        <v>1883</v>
      </c>
      <c r="C1266" s="35" t="s">
        <v>1948</v>
      </c>
      <c r="D1266" s="35" t="s">
        <v>1950</v>
      </c>
      <c r="E1266" s="35" t="s">
        <v>1952</v>
      </c>
      <c r="F1266" s="10" t="s">
        <v>40</v>
      </c>
      <c r="G1266" s="35">
        <v>2</v>
      </c>
      <c r="H1266" s="35" t="s">
        <v>25</v>
      </c>
      <c r="I1266" s="35" t="s">
        <v>1950</v>
      </c>
      <c r="J1266" s="35" t="s">
        <v>1899</v>
      </c>
      <c r="K1266" s="35">
        <v>360</v>
      </c>
      <c r="L1266" s="35">
        <v>360</v>
      </c>
      <c r="M1266" s="35"/>
      <c r="N1266" s="35"/>
      <c r="O1266" s="138"/>
    </row>
    <row r="1267" ht="28.5" spans="1:15">
      <c r="A1267" s="137">
        <f>COUNTA($A$5:A1266)</f>
        <v>794</v>
      </c>
      <c r="B1267" s="35" t="s">
        <v>1883</v>
      </c>
      <c r="C1267" s="35" t="s">
        <v>1948</v>
      </c>
      <c r="D1267" s="35" t="s">
        <v>1953</v>
      </c>
      <c r="E1267" s="35" t="s">
        <v>1954</v>
      </c>
      <c r="F1267" s="35" t="s">
        <v>23</v>
      </c>
      <c r="G1267" s="35">
        <v>1</v>
      </c>
      <c r="H1267" s="35" t="s">
        <v>25</v>
      </c>
      <c r="I1267" s="35" t="s">
        <v>1953</v>
      </c>
      <c r="J1267" s="35" t="s">
        <v>1899</v>
      </c>
      <c r="K1267" s="35">
        <v>360</v>
      </c>
      <c r="L1267" s="35">
        <v>360</v>
      </c>
      <c r="M1267" s="35">
        <v>800</v>
      </c>
      <c r="N1267" s="35"/>
      <c r="O1267" s="138"/>
    </row>
    <row r="1268" ht="28.5" spans="1:15">
      <c r="A1268" s="137">
        <f>COUNTA($A$5:A1267)</f>
        <v>795</v>
      </c>
      <c r="B1268" s="35" t="s">
        <v>1883</v>
      </c>
      <c r="C1268" s="35" t="s">
        <v>1948</v>
      </c>
      <c r="D1268" s="35" t="s">
        <v>1953</v>
      </c>
      <c r="E1268" s="35" t="s">
        <v>1955</v>
      </c>
      <c r="F1268" s="35" t="s">
        <v>36</v>
      </c>
      <c r="G1268" s="35">
        <v>1</v>
      </c>
      <c r="H1268" s="35" t="s">
        <v>25</v>
      </c>
      <c r="I1268" s="35" t="s">
        <v>1953</v>
      </c>
      <c r="J1268" s="35" t="s">
        <v>1899</v>
      </c>
      <c r="K1268" s="35">
        <v>270</v>
      </c>
      <c r="L1268" s="35">
        <v>270</v>
      </c>
      <c r="M1268" s="35"/>
      <c r="N1268" s="35"/>
      <c r="O1268" s="138"/>
    </row>
    <row r="1269" ht="14.25" spans="1:15">
      <c r="A1269" s="37">
        <f>COUNTA($A$5:A1268)</f>
        <v>796</v>
      </c>
      <c r="B1269" s="35" t="s">
        <v>1883</v>
      </c>
      <c r="C1269" s="35" t="s">
        <v>1948</v>
      </c>
      <c r="D1269" s="35" t="s">
        <v>1953</v>
      </c>
      <c r="E1269" s="35" t="s">
        <v>1956</v>
      </c>
      <c r="F1269" s="35" t="s">
        <v>64</v>
      </c>
      <c r="G1269" s="35">
        <v>4</v>
      </c>
      <c r="H1269" s="35" t="s">
        <v>25</v>
      </c>
      <c r="I1269" s="35" t="s">
        <v>1953</v>
      </c>
      <c r="J1269" s="35" t="s">
        <v>1899</v>
      </c>
      <c r="K1269" s="35">
        <v>270</v>
      </c>
      <c r="L1269" s="35">
        <v>1710</v>
      </c>
      <c r="M1269" s="35">
        <v>720</v>
      </c>
      <c r="N1269" s="35"/>
      <c r="O1269" s="138"/>
    </row>
    <row r="1270" ht="42.75" spans="1:15">
      <c r="A1270" s="37"/>
      <c r="B1270" s="35"/>
      <c r="C1270" s="35"/>
      <c r="D1270" s="35"/>
      <c r="E1270" s="35"/>
      <c r="F1270" s="35"/>
      <c r="G1270" s="35"/>
      <c r="H1270" s="35" t="s">
        <v>1498</v>
      </c>
      <c r="I1270" s="35" t="s">
        <v>1953</v>
      </c>
      <c r="J1270" s="35" t="s">
        <v>1957</v>
      </c>
      <c r="K1270" s="35">
        <v>1440</v>
      </c>
      <c r="L1270" s="35"/>
      <c r="M1270" s="35"/>
      <c r="N1270" s="35"/>
      <c r="O1270" s="138"/>
    </row>
    <row r="1271" ht="42.75" spans="1:15">
      <c r="A1271" s="137">
        <f>COUNTA($A$5:A1270)</f>
        <v>797</v>
      </c>
      <c r="B1271" s="35" t="s">
        <v>1883</v>
      </c>
      <c r="C1271" s="35" t="s">
        <v>1948</v>
      </c>
      <c r="D1271" s="35" t="s">
        <v>1953</v>
      </c>
      <c r="E1271" s="35" t="s">
        <v>1958</v>
      </c>
      <c r="F1271" s="35" t="s">
        <v>23</v>
      </c>
      <c r="G1271" s="35">
        <v>4</v>
      </c>
      <c r="H1271" s="35" t="s">
        <v>1498</v>
      </c>
      <c r="I1271" s="35" t="s">
        <v>1953</v>
      </c>
      <c r="J1271" s="35" t="s">
        <v>1959</v>
      </c>
      <c r="K1271" s="35">
        <v>704</v>
      </c>
      <c r="L1271" s="35">
        <v>704</v>
      </c>
      <c r="M1271" s="35">
        <v>352</v>
      </c>
      <c r="N1271" s="35"/>
      <c r="O1271" s="138"/>
    </row>
    <row r="1272" ht="42.75" spans="1:15">
      <c r="A1272" s="137">
        <f>COUNTA($A$5:A1271)</f>
        <v>798</v>
      </c>
      <c r="B1272" s="35" t="s">
        <v>1883</v>
      </c>
      <c r="C1272" s="35" t="s">
        <v>1948</v>
      </c>
      <c r="D1272" s="35" t="s">
        <v>1953</v>
      </c>
      <c r="E1272" s="35" t="s">
        <v>1960</v>
      </c>
      <c r="F1272" s="35" t="s">
        <v>64</v>
      </c>
      <c r="G1272" s="35">
        <v>2</v>
      </c>
      <c r="H1272" s="35" t="s">
        <v>1498</v>
      </c>
      <c r="I1272" s="35" t="s">
        <v>1953</v>
      </c>
      <c r="J1272" s="35" t="s">
        <v>1961</v>
      </c>
      <c r="K1272" s="35">
        <v>816</v>
      </c>
      <c r="L1272" s="35">
        <v>816</v>
      </c>
      <c r="M1272" s="35">
        <v>552</v>
      </c>
      <c r="N1272" s="35"/>
      <c r="O1272" s="138"/>
    </row>
    <row r="1273" ht="42.75" spans="1:15">
      <c r="A1273" s="37">
        <f>COUNTA($A$5:A1272)</f>
        <v>799</v>
      </c>
      <c r="B1273" s="35" t="s">
        <v>1883</v>
      </c>
      <c r="C1273" s="35" t="s">
        <v>1948</v>
      </c>
      <c r="D1273" s="35" t="s">
        <v>1962</v>
      </c>
      <c r="E1273" s="35" t="s">
        <v>1963</v>
      </c>
      <c r="F1273" s="35" t="s">
        <v>45</v>
      </c>
      <c r="G1273" s="35">
        <v>5</v>
      </c>
      <c r="H1273" s="35" t="s">
        <v>1498</v>
      </c>
      <c r="I1273" s="35" t="s">
        <v>1964</v>
      </c>
      <c r="J1273" s="35" t="s">
        <v>1965</v>
      </c>
      <c r="K1273" s="35">
        <v>4659.2</v>
      </c>
      <c r="L1273" s="35">
        <v>5000</v>
      </c>
      <c r="M1273" s="35"/>
      <c r="N1273" s="35" t="s">
        <v>1045</v>
      </c>
      <c r="O1273" s="138"/>
    </row>
    <row r="1274" ht="42.75" spans="1:15">
      <c r="A1274" s="37"/>
      <c r="B1274" s="35"/>
      <c r="C1274" s="35"/>
      <c r="D1274" s="35"/>
      <c r="E1274" s="35"/>
      <c r="F1274" s="35"/>
      <c r="G1274" s="35"/>
      <c r="H1274" s="35" t="s">
        <v>1966</v>
      </c>
      <c r="I1274" s="35" t="s">
        <v>1964</v>
      </c>
      <c r="J1274" s="35" t="s">
        <v>1967</v>
      </c>
      <c r="K1274" s="35">
        <v>340.8</v>
      </c>
      <c r="L1274" s="35"/>
      <c r="M1274" s="35"/>
      <c r="N1274" s="35"/>
      <c r="O1274" s="138"/>
    </row>
    <row r="1275" ht="14.25" spans="1:15">
      <c r="A1275" s="37">
        <f>COUNTA($A$5:A1274)</f>
        <v>800</v>
      </c>
      <c r="B1275" s="35" t="s">
        <v>1883</v>
      </c>
      <c r="C1275" s="35" t="s">
        <v>1948</v>
      </c>
      <c r="D1275" s="35" t="s">
        <v>1968</v>
      </c>
      <c r="E1275" s="35" t="s">
        <v>1969</v>
      </c>
      <c r="F1275" s="35" t="s">
        <v>72</v>
      </c>
      <c r="G1275" s="35">
        <v>6</v>
      </c>
      <c r="H1275" s="35" t="s">
        <v>25</v>
      </c>
      <c r="I1275" s="35" t="s">
        <v>1968</v>
      </c>
      <c r="J1275" s="35" t="s">
        <v>1899</v>
      </c>
      <c r="K1275" s="35">
        <v>450</v>
      </c>
      <c r="L1275" s="35">
        <v>1350</v>
      </c>
      <c r="M1275" s="35">
        <v>1700</v>
      </c>
      <c r="N1275" s="35"/>
      <c r="O1275" s="138"/>
    </row>
    <row r="1276" ht="14.25" spans="1:15">
      <c r="A1276" s="37"/>
      <c r="B1276" s="35"/>
      <c r="C1276" s="35"/>
      <c r="D1276" s="35"/>
      <c r="E1276" s="35"/>
      <c r="F1276" s="35"/>
      <c r="G1276" s="35"/>
      <c r="H1276" s="35" t="s">
        <v>1483</v>
      </c>
      <c r="I1276" s="35" t="s">
        <v>1968</v>
      </c>
      <c r="J1276" s="35" t="s">
        <v>1970</v>
      </c>
      <c r="K1276" s="35">
        <v>900</v>
      </c>
      <c r="L1276" s="35"/>
      <c r="M1276" s="35"/>
      <c r="N1276" s="35"/>
      <c r="O1276" s="138"/>
    </row>
    <row r="1277" ht="28.5" spans="1:15">
      <c r="A1277" s="137">
        <f>COUNTA($A$5:A1276)</f>
        <v>801</v>
      </c>
      <c r="B1277" s="35" t="s">
        <v>1883</v>
      </c>
      <c r="C1277" s="35" t="s">
        <v>1971</v>
      </c>
      <c r="D1277" s="35" t="s">
        <v>1972</v>
      </c>
      <c r="E1277" s="35" t="s">
        <v>1973</v>
      </c>
      <c r="F1277" s="35" t="s">
        <v>36</v>
      </c>
      <c r="G1277" s="35">
        <v>5</v>
      </c>
      <c r="H1277" s="35" t="s">
        <v>1483</v>
      </c>
      <c r="I1277" s="35" t="s">
        <v>1972</v>
      </c>
      <c r="J1277" s="35" t="s">
        <v>1970</v>
      </c>
      <c r="K1277" s="35">
        <v>540</v>
      </c>
      <c r="L1277" s="35">
        <v>540</v>
      </c>
      <c r="M1277" s="35"/>
      <c r="N1277" s="35" t="s">
        <v>1974</v>
      </c>
      <c r="O1277" s="138"/>
    </row>
    <row r="1278" ht="14.25" spans="1:15">
      <c r="A1278" s="37">
        <f>COUNTA($A$5:A1277)</f>
        <v>802</v>
      </c>
      <c r="B1278" s="35" t="s">
        <v>1883</v>
      </c>
      <c r="C1278" s="35" t="s">
        <v>1971</v>
      </c>
      <c r="D1278" s="10" t="s">
        <v>1975</v>
      </c>
      <c r="E1278" s="10" t="s">
        <v>1976</v>
      </c>
      <c r="F1278" s="10" t="s">
        <v>114</v>
      </c>
      <c r="G1278" s="10">
        <v>2</v>
      </c>
      <c r="H1278" s="35" t="s">
        <v>25</v>
      </c>
      <c r="I1278" s="35" t="s">
        <v>1975</v>
      </c>
      <c r="J1278" s="35" t="s">
        <v>1977</v>
      </c>
      <c r="K1278" s="35">
        <v>540</v>
      </c>
      <c r="L1278" s="35">
        <v>1060</v>
      </c>
      <c r="M1278" s="35">
        <v>680</v>
      </c>
      <c r="N1278" s="35"/>
      <c r="O1278" s="138"/>
    </row>
    <row r="1279" ht="14.25" spans="1:15">
      <c r="A1279" s="37"/>
      <c r="B1279" s="35"/>
      <c r="C1279" s="35"/>
      <c r="D1279" s="10"/>
      <c r="E1279" s="10"/>
      <c r="F1279" s="10"/>
      <c r="G1279" s="10"/>
      <c r="H1279" s="35" t="s">
        <v>285</v>
      </c>
      <c r="I1279" s="35" t="s">
        <v>1975</v>
      </c>
      <c r="J1279" s="35" t="s">
        <v>1978</v>
      </c>
      <c r="K1279" s="35">
        <v>520</v>
      </c>
      <c r="L1279" s="35"/>
      <c r="M1279" s="35"/>
      <c r="N1279" s="35"/>
      <c r="O1279" s="138"/>
    </row>
    <row r="1280" ht="28.5" spans="1:15">
      <c r="A1280" s="137">
        <f>COUNTA($A$5:A1279)</f>
        <v>803</v>
      </c>
      <c r="B1280" s="35" t="s">
        <v>1883</v>
      </c>
      <c r="C1280" s="35" t="s">
        <v>1971</v>
      </c>
      <c r="D1280" s="35" t="s">
        <v>1979</v>
      </c>
      <c r="E1280" s="35" t="s">
        <v>1980</v>
      </c>
      <c r="F1280" s="35" t="s">
        <v>36</v>
      </c>
      <c r="G1280" s="35">
        <v>2</v>
      </c>
      <c r="H1280" s="35" t="s">
        <v>25</v>
      </c>
      <c r="I1280" s="35" t="s">
        <v>1979</v>
      </c>
      <c r="J1280" s="35" t="s">
        <v>1981</v>
      </c>
      <c r="K1280" s="35">
        <v>207</v>
      </c>
      <c r="L1280" s="35">
        <v>207</v>
      </c>
      <c r="M1280" s="35"/>
      <c r="N1280" s="35" t="s">
        <v>1982</v>
      </c>
      <c r="O1280" s="138"/>
    </row>
    <row r="1281" ht="14.25" spans="1:15">
      <c r="A1281" s="37">
        <f>COUNTA($A$5:A1280)</f>
        <v>804</v>
      </c>
      <c r="B1281" s="35" t="s">
        <v>1883</v>
      </c>
      <c r="C1281" s="35" t="s">
        <v>1971</v>
      </c>
      <c r="D1281" s="35" t="s">
        <v>1975</v>
      </c>
      <c r="E1281" s="35" t="s">
        <v>1983</v>
      </c>
      <c r="F1281" s="35" t="s">
        <v>40</v>
      </c>
      <c r="G1281" s="35">
        <v>5</v>
      </c>
      <c r="H1281" s="35" t="s">
        <v>25</v>
      </c>
      <c r="I1281" s="35" t="s">
        <v>1975</v>
      </c>
      <c r="J1281" s="35" t="s">
        <v>1984</v>
      </c>
      <c r="K1281" s="35">
        <v>540</v>
      </c>
      <c r="L1281" s="66">
        <v>1804</v>
      </c>
      <c r="M1281" s="35">
        <v>1120</v>
      </c>
      <c r="N1281" s="35" t="s">
        <v>1985</v>
      </c>
      <c r="O1281" s="138"/>
    </row>
    <row r="1282" ht="14.25" spans="1:15">
      <c r="A1282" s="37"/>
      <c r="B1282" s="35"/>
      <c r="C1282" s="35"/>
      <c r="D1282" s="35"/>
      <c r="E1282" s="35"/>
      <c r="F1282" s="35"/>
      <c r="G1282" s="35"/>
      <c r="H1282" s="35" t="s">
        <v>285</v>
      </c>
      <c r="I1282" s="35" t="s">
        <v>1975</v>
      </c>
      <c r="J1282" s="35" t="s">
        <v>1967</v>
      </c>
      <c r="K1282" s="35">
        <v>640</v>
      </c>
      <c r="L1282" s="66"/>
      <c r="M1282" s="35"/>
      <c r="N1282" s="35"/>
      <c r="O1282" s="138"/>
    </row>
    <row r="1283" ht="42.75" spans="1:15">
      <c r="A1283" s="37"/>
      <c r="B1283" s="66"/>
      <c r="C1283" s="66"/>
      <c r="D1283" s="66"/>
      <c r="E1283" s="66"/>
      <c r="F1283" s="66"/>
      <c r="G1283" s="66"/>
      <c r="H1283" s="66" t="s">
        <v>1914</v>
      </c>
      <c r="I1283" s="66" t="s">
        <v>1975</v>
      </c>
      <c r="J1283" s="66" t="s">
        <v>1978</v>
      </c>
      <c r="K1283" s="66">
        <v>624</v>
      </c>
      <c r="L1283" s="66"/>
      <c r="M1283" s="66"/>
      <c r="N1283" s="66"/>
      <c r="O1283" s="138"/>
    </row>
    <row r="1284" ht="28.5" spans="1:15">
      <c r="A1284" s="137">
        <f>COUNTA($A$5:A1283)</f>
        <v>805</v>
      </c>
      <c r="B1284" s="35" t="s">
        <v>1883</v>
      </c>
      <c r="C1284" s="35" t="s">
        <v>1971</v>
      </c>
      <c r="D1284" s="35" t="s">
        <v>1979</v>
      </c>
      <c r="E1284" s="35" t="s">
        <v>1986</v>
      </c>
      <c r="F1284" s="35" t="s">
        <v>36</v>
      </c>
      <c r="G1284" s="35">
        <v>3</v>
      </c>
      <c r="H1284" s="35" t="s">
        <v>25</v>
      </c>
      <c r="I1284" s="35" t="s">
        <v>1979</v>
      </c>
      <c r="J1284" s="35" t="s">
        <v>1987</v>
      </c>
      <c r="K1284" s="35">
        <v>198</v>
      </c>
      <c r="L1284" s="35">
        <v>198</v>
      </c>
      <c r="M1284" s="35"/>
      <c r="N1284" s="35"/>
      <c r="O1284" s="138"/>
    </row>
    <row r="1285" ht="42.75" spans="1:15">
      <c r="A1285" s="137">
        <f>COUNTA($A$5:A1284)</f>
        <v>806</v>
      </c>
      <c r="B1285" s="35" t="s">
        <v>1883</v>
      </c>
      <c r="C1285" s="35" t="s">
        <v>1971</v>
      </c>
      <c r="D1285" s="35" t="s">
        <v>1972</v>
      </c>
      <c r="E1285" s="35" t="s">
        <v>1988</v>
      </c>
      <c r="F1285" s="10" t="s">
        <v>40</v>
      </c>
      <c r="G1285" s="35">
        <v>3</v>
      </c>
      <c r="H1285" s="35" t="s">
        <v>1498</v>
      </c>
      <c r="I1285" s="35" t="s">
        <v>1989</v>
      </c>
      <c r="J1285" s="35" t="s">
        <v>1990</v>
      </c>
      <c r="K1285" s="35">
        <v>5000</v>
      </c>
      <c r="L1285" s="35">
        <v>5000</v>
      </c>
      <c r="M1285" s="35"/>
      <c r="N1285" s="35" t="s">
        <v>1045</v>
      </c>
      <c r="O1285" s="138"/>
    </row>
    <row r="1286" ht="28.5" spans="1:15">
      <c r="A1286" s="137">
        <f>COUNTA($A$5:A1285)</f>
        <v>807</v>
      </c>
      <c r="B1286" s="35" t="s">
        <v>1883</v>
      </c>
      <c r="C1286" s="35" t="s">
        <v>1991</v>
      </c>
      <c r="D1286" s="35" t="s">
        <v>1992</v>
      </c>
      <c r="E1286" s="35" t="s">
        <v>1993</v>
      </c>
      <c r="F1286" s="35" t="s">
        <v>114</v>
      </c>
      <c r="G1286" s="35">
        <v>4</v>
      </c>
      <c r="H1286" s="35" t="s">
        <v>25</v>
      </c>
      <c r="I1286" s="35" t="s">
        <v>1992</v>
      </c>
      <c r="J1286" s="35" t="s">
        <v>1899</v>
      </c>
      <c r="K1286" s="35">
        <v>450</v>
      </c>
      <c r="L1286" s="35">
        <v>450</v>
      </c>
      <c r="M1286" s="35"/>
      <c r="N1286" s="35" t="s">
        <v>1994</v>
      </c>
      <c r="O1286" s="138"/>
    </row>
    <row r="1287" ht="14.25" spans="1:15">
      <c r="A1287" s="37">
        <f>COUNTA($A$5:A1286)</f>
        <v>808</v>
      </c>
      <c r="B1287" s="35" t="s">
        <v>1883</v>
      </c>
      <c r="C1287" s="35" t="s">
        <v>1995</v>
      </c>
      <c r="D1287" s="35" t="s">
        <v>1996</v>
      </c>
      <c r="E1287" s="35" t="s">
        <v>1997</v>
      </c>
      <c r="F1287" s="10" t="s">
        <v>36</v>
      </c>
      <c r="G1287" s="35">
        <v>1</v>
      </c>
      <c r="H1287" s="35" t="s">
        <v>25</v>
      </c>
      <c r="I1287" s="35" t="s">
        <v>1996</v>
      </c>
      <c r="J1287" s="35" t="s">
        <v>1916</v>
      </c>
      <c r="K1287" s="35">
        <v>225</v>
      </c>
      <c r="L1287" s="35">
        <v>1905</v>
      </c>
      <c r="M1287" s="35"/>
      <c r="N1287" s="35"/>
      <c r="O1287" s="138"/>
    </row>
    <row r="1288" ht="14.25" spans="1:15">
      <c r="A1288" s="37"/>
      <c r="B1288" s="35"/>
      <c r="C1288" s="35"/>
      <c r="D1288" s="35"/>
      <c r="E1288" s="35"/>
      <c r="F1288" s="10"/>
      <c r="G1288" s="35"/>
      <c r="H1288" s="35" t="s">
        <v>95</v>
      </c>
      <c r="I1288" s="35" t="s">
        <v>1996</v>
      </c>
      <c r="J1288" s="35" t="s">
        <v>1998</v>
      </c>
      <c r="K1288" s="35">
        <v>1680</v>
      </c>
      <c r="L1288" s="35"/>
      <c r="M1288" s="35"/>
      <c r="N1288" s="35"/>
      <c r="O1288" s="138"/>
    </row>
    <row r="1289" ht="28.5" spans="1:15">
      <c r="A1289" s="137">
        <f>COUNTA($A$5:A1288)</f>
        <v>809</v>
      </c>
      <c r="B1289" s="35" t="s">
        <v>1883</v>
      </c>
      <c r="C1289" s="35" t="s">
        <v>1995</v>
      </c>
      <c r="D1289" s="35" t="s">
        <v>1996</v>
      </c>
      <c r="E1289" s="35" t="s">
        <v>1999</v>
      </c>
      <c r="F1289" s="35" t="s">
        <v>60</v>
      </c>
      <c r="G1289" s="35">
        <v>1</v>
      </c>
      <c r="H1289" s="35" t="s">
        <v>25</v>
      </c>
      <c r="I1289" s="35" t="s">
        <v>1996</v>
      </c>
      <c r="J1289" s="35" t="s">
        <v>1899</v>
      </c>
      <c r="K1289" s="35">
        <v>360</v>
      </c>
      <c r="L1289" s="35">
        <v>360</v>
      </c>
      <c r="M1289" s="35">
        <v>768</v>
      </c>
      <c r="N1289" s="35"/>
      <c r="O1289" s="138"/>
    </row>
    <row r="1290" ht="14.25" spans="1:15">
      <c r="A1290" s="37">
        <f>COUNTA($A$5:A1289)</f>
        <v>810</v>
      </c>
      <c r="B1290" s="35" t="s">
        <v>1883</v>
      </c>
      <c r="C1290" s="35" t="s">
        <v>1995</v>
      </c>
      <c r="D1290" s="35" t="s">
        <v>1996</v>
      </c>
      <c r="E1290" s="35" t="s">
        <v>2000</v>
      </c>
      <c r="F1290" s="35" t="s">
        <v>23</v>
      </c>
      <c r="G1290" s="35">
        <v>2</v>
      </c>
      <c r="H1290" s="35" t="s">
        <v>25</v>
      </c>
      <c r="I1290" s="35" t="s">
        <v>1996</v>
      </c>
      <c r="J1290" s="35" t="s">
        <v>1899</v>
      </c>
      <c r="K1290" s="35">
        <v>360</v>
      </c>
      <c r="L1290" s="35">
        <v>3400</v>
      </c>
      <c r="M1290" s="35"/>
      <c r="N1290" s="35"/>
      <c r="O1290" s="138"/>
    </row>
    <row r="1291" ht="42.75" spans="1:15">
      <c r="A1291" s="37"/>
      <c r="B1291" s="35"/>
      <c r="C1291" s="35"/>
      <c r="D1291" s="35"/>
      <c r="E1291" s="35"/>
      <c r="F1291" s="35"/>
      <c r="G1291" s="35"/>
      <c r="H1291" s="35" t="s">
        <v>1498</v>
      </c>
      <c r="I1291" s="35" t="s">
        <v>1996</v>
      </c>
      <c r="J1291" s="35" t="s">
        <v>1957</v>
      </c>
      <c r="K1291" s="35">
        <v>1920</v>
      </c>
      <c r="L1291" s="35"/>
      <c r="M1291" s="35"/>
      <c r="N1291" s="35"/>
      <c r="O1291" s="138"/>
    </row>
    <row r="1292" ht="14.25" spans="1:15">
      <c r="A1292" s="37"/>
      <c r="B1292" s="35"/>
      <c r="C1292" s="35"/>
      <c r="D1292" s="35"/>
      <c r="E1292" s="35"/>
      <c r="F1292" s="35"/>
      <c r="G1292" s="35"/>
      <c r="H1292" s="35" t="s">
        <v>1897</v>
      </c>
      <c r="I1292" s="35" t="s">
        <v>1996</v>
      </c>
      <c r="J1292" s="35" t="s">
        <v>1998</v>
      </c>
      <c r="K1292" s="35">
        <v>1120</v>
      </c>
      <c r="L1292" s="35"/>
      <c r="M1292" s="35"/>
      <c r="N1292" s="35"/>
      <c r="O1292" s="138"/>
    </row>
    <row r="1293" ht="28.5" spans="1:15">
      <c r="A1293" s="137">
        <f>COUNTA($A$5:A1292)</f>
        <v>811</v>
      </c>
      <c r="B1293" s="35" t="s">
        <v>1883</v>
      </c>
      <c r="C1293" s="35" t="s">
        <v>1995</v>
      </c>
      <c r="D1293" s="10" t="s">
        <v>1996</v>
      </c>
      <c r="E1293" s="35" t="s">
        <v>2001</v>
      </c>
      <c r="F1293" s="10" t="s">
        <v>36</v>
      </c>
      <c r="G1293" s="35">
        <v>4</v>
      </c>
      <c r="H1293" s="35" t="s">
        <v>25</v>
      </c>
      <c r="I1293" s="35" t="s">
        <v>1996</v>
      </c>
      <c r="J1293" s="35" t="s">
        <v>1984</v>
      </c>
      <c r="K1293" s="35">
        <v>405</v>
      </c>
      <c r="L1293" s="35">
        <v>405</v>
      </c>
      <c r="M1293" s="35">
        <v>1680</v>
      </c>
      <c r="N1293" s="35"/>
      <c r="O1293" s="138"/>
    </row>
    <row r="1294" ht="14.25" spans="1:15">
      <c r="A1294" s="37">
        <f>COUNTA($A$5:A1293)</f>
        <v>812</v>
      </c>
      <c r="B1294" s="35" t="s">
        <v>1883</v>
      </c>
      <c r="C1294" s="35" t="s">
        <v>1995</v>
      </c>
      <c r="D1294" s="35" t="s">
        <v>2002</v>
      </c>
      <c r="E1294" s="35" t="s">
        <v>2003</v>
      </c>
      <c r="F1294" s="35" t="s">
        <v>23</v>
      </c>
      <c r="G1294" s="35">
        <v>3</v>
      </c>
      <c r="H1294" s="35" t="s">
        <v>25</v>
      </c>
      <c r="I1294" s="35" t="s">
        <v>2002</v>
      </c>
      <c r="J1294" s="35" t="s">
        <v>1899</v>
      </c>
      <c r="K1294" s="35">
        <v>360</v>
      </c>
      <c r="L1294" s="35">
        <v>2638.4</v>
      </c>
      <c r="M1294" s="35"/>
      <c r="N1294" s="35" t="s">
        <v>2004</v>
      </c>
      <c r="O1294" s="138"/>
    </row>
    <row r="1295" ht="42.75" spans="1:15">
      <c r="A1295" s="37"/>
      <c r="B1295" s="35"/>
      <c r="C1295" s="35"/>
      <c r="D1295" s="35"/>
      <c r="E1295" s="35"/>
      <c r="F1295" s="35"/>
      <c r="G1295" s="35"/>
      <c r="H1295" s="35" t="s">
        <v>1498</v>
      </c>
      <c r="I1295" s="35" t="s">
        <v>2002</v>
      </c>
      <c r="J1295" s="35" t="s">
        <v>2005</v>
      </c>
      <c r="K1295" s="35">
        <v>2278.4</v>
      </c>
      <c r="L1295" s="35"/>
      <c r="M1295" s="35"/>
      <c r="N1295" s="35"/>
      <c r="O1295" s="138"/>
    </row>
    <row r="1296" ht="28.5" spans="1:15">
      <c r="A1296" s="137">
        <f>COUNTA($A$5:A1295)</f>
        <v>813</v>
      </c>
      <c r="B1296" s="35" t="s">
        <v>1883</v>
      </c>
      <c r="C1296" s="35" t="s">
        <v>1995</v>
      </c>
      <c r="D1296" s="35" t="s">
        <v>2002</v>
      </c>
      <c r="E1296" s="35" t="s">
        <v>2006</v>
      </c>
      <c r="F1296" s="35" t="s">
        <v>60</v>
      </c>
      <c r="G1296" s="35">
        <v>3</v>
      </c>
      <c r="H1296" s="35" t="s">
        <v>2007</v>
      </c>
      <c r="I1296" s="35" t="s">
        <v>2002</v>
      </c>
      <c r="J1296" s="35" t="s">
        <v>2008</v>
      </c>
      <c r="K1296" s="35">
        <v>2320</v>
      </c>
      <c r="L1296" s="35">
        <v>2320</v>
      </c>
      <c r="M1296" s="35"/>
      <c r="N1296" s="35"/>
      <c r="O1296" s="138"/>
    </row>
    <row r="1297" ht="28.5" spans="1:15">
      <c r="A1297" s="137">
        <f>COUNTA($A$5:A1296)</f>
        <v>814</v>
      </c>
      <c r="B1297" s="35" t="s">
        <v>1883</v>
      </c>
      <c r="C1297" s="35" t="s">
        <v>1995</v>
      </c>
      <c r="D1297" s="35" t="s">
        <v>2002</v>
      </c>
      <c r="E1297" s="35" t="s">
        <v>2009</v>
      </c>
      <c r="F1297" s="35" t="s">
        <v>40</v>
      </c>
      <c r="G1297" s="35">
        <v>1</v>
      </c>
      <c r="H1297" s="35" t="s">
        <v>25</v>
      </c>
      <c r="I1297" s="35" t="s">
        <v>2002</v>
      </c>
      <c r="J1297" s="35" t="s">
        <v>1890</v>
      </c>
      <c r="K1297" s="35">
        <v>240</v>
      </c>
      <c r="L1297" s="35">
        <v>240</v>
      </c>
      <c r="M1297" s="35"/>
      <c r="N1297" s="35"/>
      <c r="O1297" s="138"/>
    </row>
    <row r="1298" ht="28.5" spans="1:15">
      <c r="A1298" s="37">
        <f>COUNTA($A$5:A1297)</f>
        <v>815</v>
      </c>
      <c r="B1298" s="35" t="s">
        <v>1883</v>
      </c>
      <c r="C1298" s="35" t="s">
        <v>1995</v>
      </c>
      <c r="D1298" s="10" t="s">
        <v>2002</v>
      </c>
      <c r="E1298" s="10" t="s">
        <v>2010</v>
      </c>
      <c r="F1298" s="10" t="s">
        <v>40</v>
      </c>
      <c r="G1298" s="10">
        <v>3</v>
      </c>
      <c r="H1298" s="10" t="s">
        <v>2011</v>
      </c>
      <c r="I1298" s="35" t="s">
        <v>2002</v>
      </c>
      <c r="J1298" s="35" t="s">
        <v>1970</v>
      </c>
      <c r="K1298" s="35">
        <v>600</v>
      </c>
      <c r="L1298" s="35">
        <v>2644</v>
      </c>
      <c r="M1298" s="35">
        <v>1372</v>
      </c>
      <c r="N1298" s="35"/>
      <c r="O1298" s="138"/>
    </row>
    <row r="1299" ht="42.75" spans="1:15">
      <c r="A1299" s="37"/>
      <c r="B1299" s="35"/>
      <c r="C1299" s="35"/>
      <c r="D1299" s="10"/>
      <c r="E1299" s="10"/>
      <c r="F1299" s="10"/>
      <c r="G1299" s="10"/>
      <c r="H1299" s="35" t="s">
        <v>1498</v>
      </c>
      <c r="I1299" s="35" t="s">
        <v>2002</v>
      </c>
      <c r="J1299" s="35" t="s">
        <v>2012</v>
      </c>
      <c r="K1299" s="35">
        <v>1344</v>
      </c>
      <c r="L1299" s="35"/>
      <c r="M1299" s="35"/>
      <c r="N1299" s="35"/>
      <c r="O1299" s="138"/>
    </row>
    <row r="1300" ht="28.5" spans="1:15">
      <c r="A1300" s="37"/>
      <c r="B1300" s="35"/>
      <c r="C1300" s="35"/>
      <c r="D1300" s="10"/>
      <c r="E1300" s="10"/>
      <c r="F1300" s="10"/>
      <c r="G1300" s="10"/>
      <c r="H1300" s="10" t="s">
        <v>2007</v>
      </c>
      <c r="I1300" s="35" t="s">
        <v>2002</v>
      </c>
      <c r="J1300" s="35" t="s">
        <v>2013</v>
      </c>
      <c r="K1300" s="35">
        <v>700</v>
      </c>
      <c r="L1300" s="35"/>
      <c r="M1300" s="35"/>
      <c r="N1300" s="35"/>
      <c r="O1300" s="138"/>
    </row>
    <row r="1301" ht="28.5" spans="1:15">
      <c r="A1301" s="137">
        <f>COUNTA($A$5:A1300)</f>
        <v>816</v>
      </c>
      <c r="B1301" s="35" t="s">
        <v>1883</v>
      </c>
      <c r="C1301" s="35" t="s">
        <v>1995</v>
      </c>
      <c r="D1301" s="35" t="s">
        <v>2002</v>
      </c>
      <c r="E1301" s="35" t="s">
        <v>2014</v>
      </c>
      <c r="F1301" s="35" t="s">
        <v>36</v>
      </c>
      <c r="G1301" s="35">
        <v>1</v>
      </c>
      <c r="H1301" s="35" t="s">
        <v>25</v>
      </c>
      <c r="I1301" s="35" t="s">
        <v>2002</v>
      </c>
      <c r="J1301" s="35" t="s">
        <v>1987</v>
      </c>
      <c r="K1301" s="35">
        <v>198</v>
      </c>
      <c r="L1301" s="35">
        <v>198</v>
      </c>
      <c r="M1301" s="35"/>
      <c r="N1301" s="35"/>
      <c r="O1301" s="138"/>
    </row>
    <row r="1302" ht="42.75" spans="1:15">
      <c r="A1302" s="37">
        <f>COUNTA($A$5:A1301)</f>
        <v>817</v>
      </c>
      <c r="B1302" s="35" t="s">
        <v>1883</v>
      </c>
      <c r="C1302" s="35" t="s">
        <v>1995</v>
      </c>
      <c r="D1302" s="35" t="s">
        <v>2002</v>
      </c>
      <c r="E1302" s="35" t="s">
        <v>2015</v>
      </c>
      <c r="F1302" s="35" t="s">
        <v>23</v>
      </c>
      <c r="G1302" s="35">
        <v>3</v>
      </c>
      <c r="H1302" s="35" t="s">
        <v>1498</v>
      </c>
      <c r="I1302" s="123" t="s">
        <v>2002</v>
      </c>
      <c r="J1302" s="35" t="s">
        <v>2016</v>
      </c>
      <c r="K1302" s="35">
        <v>1350.4</v>
      </c>
      <c r="L1302" s="35">
        <v>2411.2</v>
      </c>
      <c r="M1302" s="35"/>
      <c r="N1302" s="35"/>
      <c r="O1302" s="138"/>
    </row>
    <row r="1303" ht="14.25" spans="1:15">
      <c r="A1303" s="37"/>
      <c r="B1303" s="35"/>
      <c r="C1303" s="35"/>
      <c r="D1303" s="35"/>
      <c r="E1303" s="35"/>
      <c r="F1303" s="35"/>
      <c r="G1303" s="35"/>
      <c r="H1303" s="35" t="s">
        <v>1483</v>
      </c>
      <c r="I1303" s="123" t="s">
        <v>2002</v>
      </c>
      <c r="J1303" s="35" t="s">
        <v>2017</v>
      </c>
      <c r="K1303" s="35">
        <v>1060.8</v>
      </c>
      <c r="L1303" s="35"/>
      <c r="M1303" s="35"/>
      <c r="N1303" s="35"/>
      <c r="O1303" s="138"/>
    </row>
    <row r="1304" ht="42.75" spans="1:15">
      <c r="A1304" s="37">
        <f>COUNTA($A$5:A1303)</f>
        <v>818</v>
      </c>
      <c r="B1304" s="35" t="s">
        <v>1883</v>
      </c>
      <c r="C1304" s="35" t="s">
        <v>1995</v>
      </c>
      <c r="D1304" s="35" t="s">
        <v>2002</v>
      </c>
      <c r="E1304" s="35" t="s">
        <v>2018</v>
      </c>
      <c r="F1304" s="35" t="s">
        <v>36</v>
      </c>
      <c r="G1304" s="35">
        <v>3</v>
      </c>
      <c r="H1304" s="35" t="s">
        <v>1498</v>
      </c>
      <c r="I1304" s="35" t="s">
        <v>2019</v>
      </c>
      <c r="J1304" s="35" t="s">
        <v>2020</v>
      </c>
      <c r="K1304" s="35">
        <v>1248</v>
      </c>
      <c r="L1304" s="35">
        <v>1608</v>
      </c>
      <c r="M1304" s="35">
        <v>276</v>
      </c>
      <c r="N1304" s="35"/>
      <c r="O1304" s="138"/>
    </row>
    <row r="1305" ht="28.5" spans="1:15">
      <c r="A1305" s="37"/>
      <c r="B1305" s="35"/>
      <c r="C1305" s="35"/>
      <c r="D1305" s="35"/>
      <c r="E1305" s="35"/>
      <c r="F1305" s="35"/>
      <c r="G1305" s="35"/>
      <c r="H1305" s="10" t="s">
        <v>2011</v>
      </c>
      <c r="I1305" s="35" t="s">
        <v>2002</v>
      </c>
      <c r="J1305" s="35" t="s">
        <v>1896</v>
      </c>
      <c r="K1305" s="35">
        <v>360</v>
      </c>
      <c r="L1305" s="35"/>
      <c r="M1305" s="35"/>
      <c r="N1305" s="35"/>
      <c r="O1305" s="138"/>
    </row>
    <row r="1306" ht="28.5" spans="1:15">
      <c r="A1306" s="37">
        <f>COUNTA($A$5:A1305)</f>
        <v>819</v>
      </c>
      <c r="B1306" s="35" t="s">
        <v>1883</v>
      </c>
      <c r="C1306" s="35" t="s">
        <v>1995</v>
      </c>
      <c r="D1306" s="35" t="s">
        <v>2002</v>
      </c>
      <c r="E1306" s="35" t="s">
        <v>2021</v>
      </c>
      <c r="F1306" s="10" t="s">
        <v>23</v>
      </c>
      <c r="G1306" s="10">
        <v>6</v>
      </c>
      <c r="H1306" s="10" t="s">
        <v>2011</v>
      </c>
      <c r="I1306" s="35" t="s">
        <v>2002</v>
      </c>
      <c r="J1306" s="35" t="s">
        <v>1898</v>
      </c>
      <c r="K1306" s="35">
        <v>400</v>
      </c>
      <c r="L1306" s="35">
        <v>1918.4</v>
      </c>
      <c r="M1306" s="35"/>
      <c r="N1306" s="35"/>
      <c r="O1306" s="138"/>
    </row>
    <row r="1307" ht="42.75" spans="1:15">
      <c r="A1307" s="37"/>
      <c r="B1307" s="35"/>
      <c r="C1307" s="35"/>
      <c r="D1307" s="35"/>
      <c r="E1307" s="35"/>
      <c r="F1307" s="10"/>
      <c r="G1307" s="10"/>
      <c r="H1307" s="35" t="s">
        <v>1498</v>
      </c>
      <c r="I1307" s="35" t="s">
        <v>2002</v>
      </c>
      <c r="J1307" s="35" t="s">
        <v>2022</v>
      </c>
      <c r="K1307" s="35">
        <v>1158.4</v>
      </c>
      <c r="L1307" s="35"/>
      <c r="M1307" s="35"/>
      <c r="N1307" s="35"/>
      <c r="O1307" s="138"/>
    </row>
    <row r="1308" ht="14.25" spans="1:15">
      <c r="A1308" s="37"/>
      <c r="B1308" s="35"/>
      <c r="C1308" s="35"/>
      <c r="D1308" s="35"/>
      <c r="E1308" s="35"/>
      <c r="F1308" s="10"/>
      <c r="G1308" s="10"/>
      <c r="H1308" s="35" t="s">
        <v>25</v>
      </c>
      <c r="I1308" s="35" t="s">
        <v>2002</v>
      </c>
      <c r="J1308" s="35" t="s">
        <v>1899</v>
      </c>
      <c r="K1308" s="35">
        <v>360</v>
      </c>
      <c r="L1308" s="35"/>
      <c r="M1308" s="35"/>
      <c r="N1308" s="35"/>
      <c r="O1308" s="138"/>
    </row>
    <row r="1309" ht="28.5" spans="1:15">
      <c r="A1309" s="137">
        <f>COUNTA($A$5:A1308)</f>
        <v>820</v>
      </c>
      <c r="B1309" s="35" t="s">
        <v>1883</v>
      </c>
      <c r="C1309" s="35" t="s">
        <v>1995</v>
      </c>
      <c r="D1309" s="35" t="s">
        <v>2002</v>
      </c>
      <c r="E1309" s="35" t="s">
        <v>2023</v>
      </c>
      <c r="F1309" s="35" t="s">
        <v>64</v>
      </c>
      <c r="G1309" s="35">
        <v>4</v>
      </c>
      <c r="H1309" s="35" t="s">
        <v>25</v>
      </c>
      <c r="I1309" s="35" t="s">
        <v>2002</v>
      </c>
      <c r="J1309" s="35" t="s">
        <v>1890</v>
      </c>
      <c r="K1309" s="35">
        <v>180</v>
      </c>
      <c r="L1309" s="35">
        <v>180</v>
      </c>
      <c r="M1309" s="35"/>
      <c r="N1309" s="35"/>
      <c r="O1309" s="138"/>
    </row>
    <row r="1310" ht="42.75" spans="1:15">
      <c r="A1310" s="137">
        <f>COUNTA($A$5:A1309)</f>
        <v>821</v>
      </c>
      <c r="B1310" s="35" t="s">
        <v>1883</v>
      </c>
      <c r="C1310" s="35" t="s">
        <v>1995</v>
      </c>
      <c r="D1310" s="35" t="s">
        <v>2024</v>
      </c>
      <c r="E1310" s="35" t="s">
        <v>2025</v>
      </c>
      <c r="F1310" s="35" t="s">
        <v>64</v>
      </c>
      <c r="G1310" s="35">
        <v>3</v>
      </c>
      <c r="H1310" s="35" t="s">
        <v>1498</v>
      </c>
      <c r="I1310" s="35" t="s">
        <v>2024</v>
      </c>
      <c r="J1310" s="35" t="s">
        <v>2026</v>
      </c>
      <c r="K1310" s="35">
        <v>1920</v>
      </c>
      <c r="L1310" s="35">
        <v>1920</v>
      </c>
      <c r="M1310" s="35">
        <v>432</v>
      </c>
      <c r="N1310" s="35"/>
      <c r="O1310" s="138"/>
    </row>
    <row r="1311" ht="28.5" spans="1:15">
      <c r="A1311" s="137">
        <f>COUNTA($A$5:A1310)</f>
        <v>822</v>
      </c>
      <c r="B1311" s="35" t="s">
        <v>1883</v>
      </c>
      <c r="C1311" s="35" t="s">
        <v>1995</v>
      </c>
      <c r="D1311" s="35" t="s">
        <v>2027</v>
      </c>
      <c r="E1311" s="35" t="s">
        <v>2028</v>
      </c>
      <c r="F1311" s="35" t="s">
        <v>689</v>
      </c>
      <c r="G1311" s="35">
        <v>5</v>
      </c>
      <c r="H1311" s="35" t="s">
        <v>25</v>
      </c>
      <c r="I1311" s="35" t="s">
        <v>2027</v>
      </c>
      <c r="J1311" s="35" t="s">
        <v>1899</v>
      </c>
      <c r="K1311" s="35">
        <v>360</v>
      </c>
      <c r="L1311" s="35">
        <v>360</v>
      </c>
      <c r="M1311" s="35"/>
      <c r="N1311" s="35"/>
      <c r="O1311" s="138"/>
    </row>
    <row r="1312" ht="28.5" spans="1:15">
      <c r="A1312" s="137">
        <f>COUNTA($A$5:A1311)</f>
        <v>823</v>
      </c>
      <c r="B1312" s="35" t="s">
        <v>1883</v>
      </c>
      <c r="C1312" s="35" t="s">
        <v>1995</v>
      </c>
      <c r="D1312" s="35" t="s">
        <v>2027</v>
      </c>
      <c r="E1312" s="35" t="s">
        <v>2029</v>
      </c>
      <c r="F1312" s="35" t="s">
        <v>64</v>
      </c>
      <c r="G1312" s="35">
        <v>4</v>
      </c>
      <c r="H1312" s="35" t="s">
        <v>25</v>
      </c>
      <c r="I1312" s="35" t="s">
        <v>2027</v>
      </c>
      <c r="J1312" s="35" t="s">
        <v>1899</v>
      </c>
      <c r="K1312" s="35">
        <v>270</v>
      </c>
      <c r="L1312" s="35">
        <v>270</v>
      </c>
      <c r="M1312" s="35"/>
      <c r="N1312" s="35"/>
      <c r="O1312" s="138"/>
    </row>
    <row r="1313" ht="28.5" spans="1:15">
      <c r="A1313" s="137">
        <f>COUNTA($A$5:A1312)</f>
        <v>824</v>
      </c>
      <c r="B1313" s="35" t="s">
        <v>1883</v>
      </c>
      <c r="C1313" s="35" t="s">
        <v>1995</v>
      </c>
      <c r="D1313" s="35" t="s">
        <v>436</v>
      </c>
      <c r="E1313" s="35" t="s">
        <v>2030</v>
      </c>
      <c r="F1313" s="35" t="s">
        <v>23</v>
      </c>
      <c r="G1313" s="35">
        <v>6</v>
      </c>
      <c r="H1313" s="35" t="s">
        <v>1483</v>
      </c>
      <c r="I1313" s="35" t="s">
        <v>436</v>
      </c>
      <c r="J1313" s="35" t="s">
        <v>1957</v>
      </c>
      <c r="K1313" s="35">
        <v>1440</v>
      </c>
      <c r="L1313" s="35">
        <v>1440</v>
      </c>
      <c r="M1313" s="35"/>
      <c r="N1313" s="35" t="s">
        <v>2031</v>
      </c>
      <c r="O1313" s="138"/>
    </row>
    <row r="1314" ht="14.25" spans="1:15">
      <c r="A1314" s="37">
        <f>COUNTA($A$5:A1313)</f>
        <v>825</v>
      </c>
      <c r="B1314" s="35" t="s">
        <v>1883</v>
      </c>
      <c r="C1314" s="35" t="s">
        <v>1995</v>
      </c>
      <c r="D1314" s="35" t="s">
        <v>2019</v>
      </c>
      <c r="E1314" s="35" t="s">
        <v>2032</v>
      </c>
      <c r="F1314" s="35" t="s">
        <v>23</v>
      </c>
      <c r="G1314" s="35">
        <v>1</v>
      </c>
      <c r="H1314" s="35" t="s">
        <v>1483</v>
      </c>
      <c r="I1314" s="35" t="s">
        <v>2019</v>
      </c>
      <c r="J1314" s="35" t="s">
        <v>1957</v>
      </c>
      <c r="K1314" s="35">
        <v>1440</v>
      </c>
      <c r="L1314" s="35">
        <v>2400</v>
      </c>
      <c r="M1314" s="35"/>
      <c r="N1314" s="35"/>
      <c r="O1314" s="138"/>
    </row>
    <row r="1315" ht="14.25" spans="1:15">
      <c r="A1315" s="37"/>
      <c r="B1315" s="35"/>
      <c r="C1315" s="35"/>
      <c r="D1315" s="35"/>
      <c r="E1315" s="35"/>
      <c r="F1315" s="35"/>
      <c r="G1315" s="35"/>
      <c r="H1315" s="35" t="s">
        <v>285</v>
      </c>
      <c r="I1315" s="35" t="s">
        <v>2019</v>
      </c>
      <c r="J1315" s="35" t="s">
        <v>1957</v>
      </c>
      <c r="K1315" s="35">
        <v>960</v>
      </c>
      <c r="L1315" s="35"/>
      <c r="M1315" s="35"/>
      <c r="N1315" s="35"/>
      <c r="O1315" s="138"/>
    </row>
    <row r="1316" ht="14.25" spans="1:15">
      <c r="A1316" s="37">
        <f>COUNTA($A$5:A1315)</f>
        <v>826</v>
      </c>
      <c r="B1316" s="35" t="s">
        <v>1883</v>
      </c>
      <c r="C1316" s="35" t="s">
        <v>1995</v>
      </c>
      <c r="D1316" s="35" t="s">
        <v>436</v>
      </c>
      <c r="E1316" s="35" t="s">
        <v>2033</v>
      </c>
      <c r="F1316" s="10" t="s">
        <v>23</v>
      </c>
      <c r="G1316" s="35">
        <v>1</v>
      </c>
      <c r="H1316" s="35" t="s">
        <v>90</v>
      </c>
      <c r="I1316" s="35" t="s">
        <v>436</v>
      </c>
      <c r="J1316" s="35" t="s">
        <v>2034</v>
      </c>
      <c r="K1316" s="35">
        <v>544</v>
      </c>
      <c r="L1316" s="35">
        <v>2144</v>
      </c>
      <c r="M1316" s="35"/>
      <c r="N1316" s="35"/>
      <c r="O1316" s="138"/>
    </row>
    <row r="1317" ht="14.25" spans="1:15">
      <c r="A1317" s="37"/>
      <c r="B1317" s="35"/>
      <c r="C1317" s="35"/>
      <c r="D1317" s="35"/>
      <c r="E1317" s="35"/>
      <c r="F1317" s="10"/>
      <c r="G1317" s="35"/>
      <c r="H1317" s="35" t="s">
        <v>25</v>
      </c>
      <c r="I1317" s="35" t="s">
        <v>436</v>
      </c>
      <c r="J1317" s="35" t="s">
        <v>1987</v>
      </c>
      <c r="K1317" s="35">
        <v>264</v>
      </c>
      <c r="L1317" s="35"/>
      <c r="M1317" s="35"/>
      <c r="N1317" s="35"/>
      <c r="O1317" s="138"/>
    </row>
    <row r="1318" ht="14.25" spans="1:15">
      <c r="A1318" s="37"/>
      <c r="B1318" s="35"/>
      <c r="C1318" s="35"/>
      <c r="D1318" s="35"/>
      <c r="E1318" s="35"/>
      <c r="F1318" s="10"/>
      <c r="G1318" s="35"/>
      <c r="H1318" s="35" t="s">
        <v>285</v>
      </c>
      <c r="I1318" s="35" t="s">
        <v>436</v>
      </c>
      <c r="J1318" s="35" t="s">
        <v>1898</v>
      </c>
      <c r="K1318" s="35">
        <v>320</v>
      </c>
      <c r="L1318" s="35"/>
      <c r="M1318" s="35"/>
      <c r="N1318" s="35"/>
      <c r="O1318" s="138"/>
    </row>
    <row r="1319" ht="14.25" spans="1:15">
      <c r="A1319" s="37"/>
      <c r="B1319" s="35"/>
      <c r="C1319" s="35"/>
      <c r="D1319" s="35"/>
      <c r="E1319" s="35"/>
      <c r="F1319" s="10"/>
      <c r="G1319" s="35"/>
      <c r="H1319" s="35" t="s">
        <v>1483</v>
      </c>
      <c r="I1319" s="35" t="s">
        <v>436</v>
      </c>
      <c r="J1319" s="35" t="s">
        <v>2035</v>
      </c>
      <c r="K1319" s="35">
        <v>696</v>
      </c>
      <c r="L1319" s="35"/>
      <c r="M1319" s="35"/>
      <c r="N1319" s="35"/>
      <c r="O1319" s="138"/>
    </row>
    <row r="1320" ht="14.25" spans="1:15">
      <c r="A1320" s="37"/>
      <c r="B1320" s="35"/>
      <c r="C1320" s="35"/>
      <c r="D1320" s="35"/>
      <c r="E1320" s="35"/>
      <c r="F1320" s="10"/>
      <c r="G1320" s="35"/>
      <c r="H1320" s="35" t="s">
        <v>95</v>
      </c>
      <c r="I1320" s="35" t="s">
        <v>436</v>
      </c>
      <c r="J1320" s="35" t="s">
        <v>2036</v>
      </c>
      <c r="K1320" s="35">
        <v>320</v>
      </c>
      <c r="L1320" s="35"/>
      <c r="M1320" s="35"/>
      <c r="N1320" s="35"/>
      <c r="O1320" s="138"/>
    </row>
    <row r="1321" ht="28.5" spans="1:15">
      <c r="A1321" s="137">
        <f>COUNTA($A$5:A1320)</f>
        <v>827</v>
      </c>
      <c r="B1321" s="35" t="s">
        <v>1883</v>
      </c>
      <c r="C1321" s="35" t="s">
        <v>1995</v>
      </c>
      <c r="D1321" s="35" t="s">
        <v>2019</v>
      </c>
      <c r="E1321" s="35" t="s">
        <v>2037</v>
      </c>
      <c r="F1321" s="35" t="s">
        <v>40</v>
      </c>
      <c r="G1321" s="35">
        <v>1</v>
      </c>
      <c r="H1321" s="35" t="s">
        <v>25</v>
      </c>
      <c r="I1321" s="35" t="s">
        <v>2019</v>
      </c>
      <c r="J1321" s="35" t="s">
        <v>1899</v>
      </c>
      <c r="K1321" s="35">
        <v>360</v>
      </c>
      <c r="L1321" s="35">
        <v>360</v>
      </c>
      <c r="M1321" s="35"/>
      <c r="N1321" s="35"/>
      <c r="O1321" s="138"/>
    </row>
    <row r="1322" ht="14.25" spans="1:15">
      <c r="A1322" s="137">
        <f>COUNTA($A$5:A1321)</f>
        <v>828</v>
      </c>
      <c r="B1322" s="137" t="s">
        <v>2038</v>
      </c>
      <c r="C1322" s="35" t="s">
        <v>2039</v>
      </c>
      <c r="D1322" s="32" t="s">
        <v>2040</v>
      </c>
      <c r="E1322" s="32" t="s">
        <v>2041</v>
      </c>
      <c r="F1322" s="35">
        <v>2015</v>
      </c>
      <c r="G1322" s="35">
        <v>2</v>
      </c>
      <c r="H1322" s="35" t="s">
        <v>90</v>
      </c>
      <c r="I1322" s="35" t="s">
        <v>2040</v>
      </c>
      <c r="J1322" s="35">
        <v>32</v>
      </c>
      <c r="K1322" s="35">
        <f>20*J1322*0.6</f>
        <v>384</v>
      </c>
      <c r="L1322" s="35">
        <v>384</v>
      </c>
      <c r="M1322" s="32">
        <v>396</v>
      </c>
      <c r="N1322" s="139"/>
      <c r="O1322" s="138"/>
    </row>
    <row r="1323" ht="42.75" spans="1:15">
      <c r="A1323" s="137">
        <f>COUNTA($A$5:A1322)</f>
        <v>829</v>
      </c>
      <c r="B1323" s="137" t="s">
        <v>2038</v>
      </c>
      <c r="C1323" s="35" t="s">
        <v>2039</v>
      </c>
      <c r="D1323" s="35" t="s">
        <v>2042</v>
      </c>
      <c r="E1323" s="35" t="s">
        <v>2043</v>
      </c>
      <c r="F1323" s="35">
        <v>2017</v>
      </c>
      <c r="G1323" s="35">
        <v>3</v>
      </c>
      <c r="H1323" s="35" t="s">
        <v>2044</v>
      </c>
      <c r="I1323" s="35" t="s">
        <v>2042</v>
      </c>
      <c r="J1323" s="35">
        <v>1</v>
      </c>
      <c r="K1323" s="35">
        <f>J1323*600*0.8</f>
        <v>480</v>
      </c>
      <c r="L1323" s="35">
        <v>480</v>
      </c>
      <c r="M1323" s="32"/>
      <c r="N1323" s="139"/>
      <c r="O1323" s="138"/>
    </row>
    <row r="1324" ht="28.5" spans="1:15">
      <c r="A1324" s="137">
        <f>COUNTA($A$5:A1323)</f>
        <v>830</v>
      </c>
      <c r="B1324" s="137" t="s">
        <v>2038</v>
      </c>
      <c r="C1324" s="35" t="s">
        <v>2039</v>
      </c>
      <c r="D1324" s="35" t="s">
        <v>2045</v>
      </c>
      <c r="E1324" s="35" t="s">
        <v>2046</v>
      </c>
      <c r="F1324" s="35">
        <v>2018</v>
      </c>
      <c r="G1324" s="35">
        <v>2</v>
      </c>
      <c r="H1324" s="35" t="s">
        <v>2047</v>
      </c>
      <c r="I1324" s="35" t="s">
        <v>2045</v>
      </c>
      <c r="J1324" s="35">
        <v>12000</v>
      </c>
      <c r="K1324" s="32">
        <v>5000</v>
      </c>
      <c r="L1324" s="35">
        <v>5000</v>
      </c>
      <c r="M1324" s="32" t="s">
        <v>1045</v>
      </c>
      <c r="N1324" s="139"/>
      <c r="O1324" s="138"/>
    </row>
    <row r="1325" ht="28.5" spans="1:15">
      <c r="A1325" s="137">
        <f>COUNTA($A$5:A1324)</f>
        <v>831</v>
      </c>
      <c r="B1325" s="137" t="s">
        <v>2038</v>
      </c>
      <c r="C1325" s="35" t="s">
        <v>2039</v>
      </c>
      <c r="D1325" s="35" t="s">
        <v>2042</v>
      </c>
      <c r="E1325" s="35" t="s">
        <v>2048</v>
      </c>
      <c r="F1325" s="35">
        <v>2017</v>
      </c>
      <c r="G1325" s="35">
        <v>4</v>
      </c>
      <c r="H1325" s="35" t="s">
        <v>196</v>
      </c>
      <c r="I1325" s="35" t="s">
        <v>2042</v>
      </c>
      <c r="J1325" s="35">
        <v>2</v>
      </c>
      <c r="K1325" s="32">
        <f t="shared" ref="K1325:K1328" si="34">J1325*800*0.8</f>
        <v>1280</v>
      </c>
      <c r="L1325" s="35">
        <v>1280</v>
      </c>
      <c r="M1325" s="32">
        <v>960</v>
      </c>
      <c r="N1325" s="139"/>
      <c r="O1325" s="138"/>
    </row>
    <row r="1326" ht="28.5" spans="1:15">
      <c r="A1326" s="137">
        <f>COUNTA($A$5:A1325)</f>
        <v>832</v>
      </c>
      <c r="B1326" s="137" t="s">
        <v>2038</v>
      </c>
      <c r="C1326" s="35" t="s">
        <v>2039</v>
      </c>
      <c r="D1326" s="35" t="s">
        <v>2045</v>
      </c>
      <c r="E1326" s="35" t="s">
        <v>2049</v>
      </c>
      <c r="F1326" s="35">
        <v>2019</v>
      </c>
      <c r="G1326" s="35">
        <v>3</v>
      </c>
      <c r="H1326" s="35" t="s">
        <v>196</v>
      </c>
      <c r="I1326" s="35" t="s">
        <v>2045</v>
      </c>
      <c r="J1326" s="35">
        <v>2</v>
      </c>
      <c r="K1326" s="32">
        <f t="shared" si="34"/>
        <v>1280</v>
      </c>
      <c r="L1326" s="35">
        <v>1280</v>
      </c>
      <c r="M1326" s="32"/>
      <c r="N1326" s="139"/>
      <c r="O1326" s="138"/>
    </row>
    <row r="1327" ht="28.5" spans="1:15">
      <c r="A1327" s="137">
        <f>COUNTA($A$5:A1326)</f>
        <v>833</v>
      </c>
      <c r="B1327" s="137" t="s">
        <v>2038</v>
      </c>
      <c r="C1327" s="35" t="s">
        <v>2039</v>
      </c>
      <c r="D1327" s="35" t="s">
        <v>2050</v>
      </c>
      <c r="E1327" s="35" t="s">
        <v>2051</v>
      </c>
      <c r="F1327" s="35">
        <v>2019</v>
      </c>
      <c r="G1327" s="35">
        <v>5</v>
      </c>
      <c r="H1327" s="35" t="s">
        <v>415</v>
      </c>
      <c r="I1327" s="35" t="s">
        <v>2050</v>
      </c>
      <c r="J1327" s="35">
        <v>1.8</v>
      </c>
      <c r="K1327" s="35">
        <f>J1327*600*0.8</f>
        <v>864</v>
      </c>
      <c r="L1327" s="35">
        <v>864</v>
      </c>
      <c r="M1327" s="32">
        <v>480</v>
      </c>
      <c r="N1327" s="139"/>
      <c r="O1327" s="138"/>
    </row>
    <row r="1328" ht="28.5" spans="1:15">
      <c r="A1328" s="37">
        <f>COUNTA($A$5:A1327)</f>
        <v>834</v>
      </c>
      <c r="B1328" s="37" t="s">
        <v>2038</v>
      </c>
      <c r="C1328" s="35" t="s">
        <v>2039</v>
      </c>
      <c r="D1328" s="35" t="s">
        <v>2052</v>
      </c>
      <c r="E1328" s="35" t="s">
        <v>2053</v>
      </c>
      <c r="F1328" s="35">
        <v>2017</v>
      </c>
      <c r="G1328" s="35">
        <v>5</v>
      </c>
      <c r="H1328" s="35" t="s">
        <v>196</v>
      </c>
      <c r="I1328" s="35" t="s">
        <v>2052</v>
      </c>
      <c r="J1328" s="35">
        <v>1</v>
      </c>
      <c r="K1328" s="32">
        <f t="shared" si="34"/>
        <v>640</v>
      </c>
      <c r="L1328" s="35">
        <v>1504</v>
      </c>
      <c r="M1328" s="32"/>
      <c r="N1328" s="139"/>
      <c r="O1328" s="138"/>
    </row>
    <row r="1329" ht="28.5" spans="1:15">
      <c r="A1329" s="37"/>
      <c r="B1329" s="37"/>
      <c r="C1329" s="35"/>
      <c r="D1329" s="35"/>
      <c r="E1329" s="35"/>
      <c r="F1329" s="35"/>
      <c r="G1329" s="35"/>
      <c r="H1329" s="35" t="s">
        <v>415</v>
      </c>
      <c r="I1329" s="35" t="s">
        <v>2052</v>
      </c>
      <c r="J1329" s="35">
        <v>1.8</v>
      </c>
      <c r="K1329" s="35">
        <f>J1329*600*0.8</f>
        <v>864</v>
      </c>
      <c r="L1329" s="35"/>
      <c r="M1329" s="32"/>
      <c r="N1329" s="139"/>
      <c r="O1329" s="138"/>
    </row>
    <row r="1330" ht="28.5" spans="1:15">
      <c r="A1330" s="137">
        <f>COUNTA($A$5:A1329)</f>
        <v>835</v>
      </c>
      <c r="B1330" s="137" t="s">
        <v>2038</v>
      </c>
      <c r="C1330" s="35" t="s">
        <v>2039</v>
      </c>
      <c r="D1330" s="35" t="s">
        <v>2052</v>
      </c>
      <c r="E1330" s="35" t="s">
        <v>2054</v>
      </c>
      <c r="F1330" s="35">
        <v>2014</v>
      </c>
      <c r="G1330" s="35">
        <v>4</v>
      </c>
      <c r="H1330" s="35" t="s">
        <v>415</v>
      </c>
      <c r="I1330" s="35" t="s">
        <v>2052</v>
      </c>
      <c r="J1330" s="35">
        <v>2</v>
      </c>
      <c r="K1330" s="32">
        <f>600*J1330*0.6</f>
        <v>720</v>
      </c>
      <c r="L1330" s="35">
        <v>720</v>
      </c>
      <c r="M1330" s="32"/>
      <c r="N1330" s="139"/>
      <c r="O1330" s="138"/>
    </row>
    <row r="1331" ht="28.5" spans="1:15">
      <c r="A1331" s="37">
        <f>COUNTA($A$5:A1330)</f>
        <v>836</v>
      </c>
      <c r="B1331" s="37" t="s">
        <v>2038</v>
      </c>
      <c r="C1331" s="35" t="s">
        <v>2039</v>
      </c>
      <c r="D1331" s="35" t="s">
        <v>2055</v>
      </c>
      <c r="E1331" s="35" t="s">
        <v>2056</v>
      </c>
      <c r="F1331" s="35">
        <v>2014</v>
      </c>
      <c r="G1331" s="35">
        <v>3</v>
      </c>
      <c r="H1331" s="66" t="s">
        <v>2057</v>
      </c>
      <c r="I1331" s="112" t="s">
        <v>2055</v>
      </c>
      <c r="J1331" s="35">
        <v>1.3</v>
      </c>
      <c r="K1331" s="32">
        <f>800*J1331*0.6</f>
        <v>624</v>
      </c>
      <c r="L1331" s="35">
        <v>840</v>
      </c>
      <c r="M1331" s="32">
        <v>216</v>
      </c>
      <c r="N1331" s="139"/>
      <c r="O1331" s="138"/>
    </row>
    <row r="1332" ht="28.5" spans="1:15">
      <c r="A1332" s="37"/>
      <c r="B1332" s="37"/>
      <c r="C1332" s="35"/>
      <c r="D1332" s="35"/>
      <c r="E1332" s="35"/>
      <c r="F1332" s="35"/>
      <c r="G1332" s="35"/>
      <c r="H1332" s="35" t="s">
        <v>415</v>
      </c>
      <c r="I1332" s="35" t="s">
        <v>2055</v>
      </c>
      <c r="J1332" s="35">
        <v>0.6</v>
      </c>
      <c r="K1332" s="32">
        <f>600*J1332*0.6</f>
        <v>216</v>
      </c>
      <c r="L1332" s="35"/>
      <c r="M1332" s="32"/>
      <c r="N1332" s="139"/>
      <c r="O1332" s="138"/>
    </row>
    <row r="1333" ht="28.5" spans="1:15">
      <c r="A1333" s="137">
        <f>COUNTA($A$5:A1332)</f>
        <v>837</v>
      </c>
      <c r="B1333" s="137" t="s">
        <v>2038</v>
      </c>
      <c r="C1333" s="35" t="s">
        <v>2039</v>
      </c>
      <c r="D1333" s="35" t="s">
        <v>2058</v>
      </c>
      <c r="E1333" s="35" t="s">
        <v>2059</v>
      </c>
      <c r="F1333" s="35">
        <v>2016</v>
      </c>
      <c r="G1333" s="35">
        <v>2</v>
      </c>
      <c r="H1333" s="35" t="s">
        <v>415</v>
      </c>
      <c r="I1333" s="112" t="s">
        <v>2058</v>
      </c>
      <c r="J1333" s="35">
        <v>1.2</v>
      </c>
      <c r="K1333" s="35">
        <f>J1333*600*0.8</f>
        <v>576</v>
      </c>
      <c r="L1333" s="35">
        <v>576</v>
      </c>
      <c r="M1333" s="32">
        <v>480</v>
      </c>
      <c r="N1333" s="139"/>
      <c r="O1333" s="138"/>
    </row>
    <row r="1334" ht="28.5" spans="1:15">
      <c r="A1334" s="37">
        <f>COUNTA($A$5:A1333)</f>
        <v>838</v>
      </c>
      <c r="B1334" s="37" t="s">
        <v>2038</v>
      </c>
      <c r="C1334" s="35" t="s">
        <v>2039</v>
      </c>
      <c r="D1334" s="35" t="s">
        <v>2060</v>
      </c>
      <c r="E1334" s="35" t="s">
        <v>2061</v>
      </c>
      <c r="F1334" s="35">
        <v>2017</v>
      </c>
      <c r="G1334" s="35">
        <v>6</v>
      </c>
      <c r="H1334" s="35" t="s">
        <v>2062</v>
      </c>
      <c r="I1334" s="112" t="s">
        <v>2060</v>
      </c>
      <c r="J1334" s="35">
        <v>1.2</v>
      </c>
      <c r="K1334" s="35">
        <f>J1334*800*0.8</f>
        <v>768</v>
      </c>
      <c r="L1334" s="35">
        <v>1212</v>
      </c>
      <c r="M1334" s="32"/>
      <c r="N1334" s="139"/>
      <c r="O1334" s="138"/>
    </row>
    <row r="1335" ht="14.25" spans="1:15">
      <c r="A1335" s="37"/>
      <c r="B1335" s="37"/>
      <c r="C1335" s="35"/>
      <c r="D1335" s="35"/>
      <c r="E1335" s="35"/>
      <c r="F1335" s="35"/>
      <c r="G1335" s="35"/>
      <c r="H1335" s="35" t="s">
        <v>25</v>
      </c>
      <c r="I1335" s="112" t="s">
        <v>2060</v>
      </c>
      <c r="J1335" s="35">
        <v>37</v>
      </c>
      <c r="K1335" s="32">
        <f>J1335*15*0.8</f>
        <v>444</v>
      </c>
      <c r="L1335" s="35"/>
      <c r="M1335" s="32"/>
      <c r="N1335" s="139"/>
      <c r="O1335" s="138"/>
    </row>
    <row r="1336" ht="28.5" spans="1:15">
      <c r="A1336" s="137">
        <f>COUNTA($A$5:A1335)</f>
        <v>839</v>
      </c>
      <c r="B1336" s="137" t="s">
        <v>2038</v>
      </c>
      <c r="C1336" s="35" t="s">
        <v>2039</v>
      </c>
      <c r="D1336" s="35" t="s">
        <v>2063</v>
      </c>
      <c r="E1336" s="35" t="s">
        <v>2064</v>
      </c>
      <c r="F1336" s="35">
        <v>2017</v>
      </c>
      <c r="G1336" s="35">
        <v>4</v>
      </c>
      <c r="H1336" s="35" t="s">
        <v>415</v>
      </c>
      <c r="I1336" s="112" t="s">
        <v>2063</v>
      </c>
      <c r="J1336" s="35">
        <v>0.6</v>
      </c>
      <c r="K1336" s="35">
        <f>J1336*600*0.8</f>
        <v>288</v>
      </c>
      <c r="L1336" s="35">
        <v>288</v>
      </c>
      <c r="M1336" s="32"/>
      <c r="N1336" s="139"/>
      <c r="O1336" s="138"/>
    </row>
    <row r="1337" ht="14.25" spans="1:15">
      <c r="A1337" s="37">
        <f>COUNTA($A$5:A1336)</f>
        <v>840</v>
      </c>
      <c r="B1337" s="37" t="s">
        <v>2038</v>
      </c>
      <c r="C1337" s="35" t="s">
        <v>2065</v>
      </c>
      <c r="D1337" s="35" t="s">
        <v>2066</v>
      </c>
      <c r="E1337" s="35" t="s">
        <v>2067</v>
      </c>
      <c r="F1337" s="35">
        <v>2015</v>
      </c>
      <c r="G1337" s="35">
        <v>4</v>
      </c>
      <c r="H1337" s="35" t="s">
        <v>585</v>
      </c>
      <c r="I1337" s="35" t="s">
        <v>2066</v>
      </c>
      <c r="J1337" s="35">
        <v>4</v>
      </c>
      <c r="K1337" s="35">
        <v>1680</v>
      </c>
      <c r="L1337" s="35">
        <v>4104</v>
      </c>
      <c r="M1337" s="35"/>
      <c r="N1337" s="139"/>
      <c r="O1337" s="138"/>
    </row>
    <row r="1338" ht="28.5" spans="1:15">
      <c r="A1338" s="37"/>
      <c r="B1338" s="37"/>
      <c r="C1338" s="35"/>
      <c r="D1338" s="35"/>
      <c r="E1338" s="35"/>
      <c r="F1338" s="35"/>
      <c r="G1338" s="35"/>
      <c r="H1338" s="35" t="s">
        <v>2062</v>
      </c>
      <c r="I1338" s="35" t="s">
        <v>2066</v>
      </c>
      <c r="J1338" s="35">
        <v>2.3</v>
      </c>
      <c r="K1338" s="35">
        <v>1104</v>
      </c>
      <c r="L1338" s="35"/>
      <c r="M1338" s="35"/>
      <c r="N1338" s="139"/>
      <c r="O1338" s="138"/>
    </row>
    <row r="1339" ht="28.5" spans="1:15">
      <c r="A1339" s="37"/>
      <c r="B1339" s="37"/>
      <c r="C1339" s="35"/>
      <c r="D1339" s="35"/>
      <c r="E1339" s="35"/>
      <c r="F1339" s="35"/>
      <c r="G1339" s="35"/>
      <c r="H1339" s="35" t="s">
        <v>196</v>
      </c>
      <c r="I1339" s="35" t="s">
        <v>2066</v>
      </c>
      <c r="J1339" s="35">
        <v>1.4</v>
      </c>
      <c r="K1339" s="35">
        <v>672</v>
      </c>
      <c r="L1339" s="35"/>
      <c r="M1339" s="35"/>
      <c r="N1339" s="139"/>
      <c r="O1339" s="138"/>
    </row>
    <row r="1340" ht="28.5" spans="1:15">
      <c r="A1340" s="37"/>
      <c r="B1340" s="37"/>
      <c r="C1340" s="35"/>
      <c r="D1340" s="35"/>
      <c r="E1340" s="35"/>
      <c r="F1340" s="35"/>
      <c r="G1340" s="35"/>
      <c r="H1340" s="35" t="s">
        <v>221</v>
      </c>
      <c r="I1340" s="35" t="s">
        <v>2066</v>
      </c>
      <c r="J1340" s="35">
        <v>1</v>
      </c>
      <c r="K1340" s="35">
        <v>360</v>
      </c>
      <c r="L1340" s="35"/>
      <c r="M1340" s="35"/>
      <c r="N1340" s="139"/>
      <c r="O1340" s="138"/>
    </row>
    <row r="1341" ht="28.5" spans="1:15">
      <c r="A1341" s="37"/>
      <c r="B1341" s="37"/>
      <c r="C1341" s="35"/>
      <c r="D1341" s="35"/>
      <c r="E1341" s="35"/>
      <c r="F1341" s="35"/>
      <c r="G1341" s="35"/>
      <c r="H1341" s="35" t="s">
        <v>415</v>
      </c>
      <c r="I1341" s="35" t="s">
        <v>2066</v>
      </c>
      <c r="J1341" s="35">
        <v>0.8</v>
      </c>
      <c r="K1341" s="35">
        <v>288</v>
      </c>
      <c r="L1341" s="35"/>
      <c r="M1341" s="35"/>
      <c r="N1341" s="139"/>
      <c r="O1341" s="138"/>
    </row>
    <row r="1342" ht="14.25" spans="1:15">
      <c r="A1342" s="137">
        <f>COUNTA($A$5:A1341)</f>
        <v>841</v>
      </c>
      <c r="B1342" s="137" t="s">
        <v>2038</v>
      </c>
      <c r="C1342" s="35" t="s">
        <v>2065</v>
      </c>
      <c r="D1342" s="35" t="s">
        <v>2068</v>
      </c>
      <c r="E1342" s="35" t="s">
        <v>2069</v>
      </c>
      <c r="F1342" s="35">
        <v>2016</v>
      </c>
      <c r="G1342" s="35">
        <v>3</v>
      </c>
      <c r="H1342" s="35" t="s">
        <v>38</v>
      </c>
      <c r="I1342" s="35" t="s">
        <v>2068</v>
      </c>
      <c r="J1342" s="35">
        <v>1.5</v>
      </c>
      <c r="K1342" s="35">
        <v>480</v>
      </c>
      <c r="L1342" s="35">
        <v>480</v>
      </c>
      <c r="M1342" s="35">
        <v>480</v>
      </c>
      <c r="N1342" s="139"/>
      <c r="O1342" s="138"/>
    </row>
    <row r="1343" ht="14.25" spans="1:15">
      <c r="A1343" s="137">
        <f>COUNTA($A$5:A1342)</f>
        <v>842</v>
      </c>
      <c r="B1343" s="137" t="s">
        <v>2038</v>
      </c>
      <c r="C1343" s="35" t="s">
        <v>2065</v>
      </c>
      <c r="D1343" s="35" t="s">
        <v>2068</v>
      </c>
      <c r="E1343" s="35" t="s">
        <v>2070</v>
      </c>
      <c r="F1343" s="35">
        <v>2014</v>
      </c>
      <c r="G1343" s="35">
        <v>3</v>
      </c>
      <c r="H1343" s="35" t="s">
        <v>143</v>
      </c>
      <c r="I1343" s="35" t="s">
        <v>2068</v>
      </c>
      <c r="J1343" s="35">
        <v>2</v>
      </c>
      <c r="K1343" s="35">
        <v>480</v>
      </c>
      <c r="L1343" s="35">
        <v>480</v>
      </c>
      <c r="M1343" s="35">
        <v>720</v>
      </c>
      <c r="N1343" s="139"/>
      <c r="O1343" s="138"/>
    </row>
    <row r="1344" ht="28.5" spans="1:15">
      <c r="A1344" s="137">
        <f>COUNTA($A$5:A1343)</f>
        <v>843</v>
      </c>
      <c r="B1344" s="137" t="s">
        <v>2038</v>
      </c>
      <c r="C1344" s="35" t="s">
        <v>2065</v>
      </c>
      <c r="D1344" s="35" t="s">
        <v>2068</v>
      </c>
      <c r="E1344" s="35" t="s">
        <v>2071</v>
      </c>
      <c r="F1344" s="35">
        <v>2018</v>
      </c>
      <c r="G1344" s="35">
        <v>7</v>
      </c>
      <c r="H1344" s="35" t="s">
        <v>415</v>
      </c>
      <c r="I1344" s="35" t="s">
        <v>2068</v>
      </c>
      <c r="J1344" s="35">
        <v>0.6</v>
      </c>
      <c r="K1344" s="35">
        <v>288</v>
      </c>
      <c r="L1344" s="35">
        <v>288</v>
      </c>
      <c r="M1344" s="35"/>
      <c r="N1344" s="139"/>
      <c r="O1344" s="138"/>
    </row>
    <row r="1345" ht="28.5" spans="1:15">
      <c r="A1345" s="37">
        <f>COUNTA($A$5:A1344)</f>
        <v>844</v>
      </c>
      <c r="B1345" s="37" t="s">
        <v>2038</v>
      </c>
      <c r="C1345" s="35" t="s">
        <v>2065</v>
      </c>
      <c r="D1345" s="35" t="s">
        <v>2072</v>
      </c>
      <c r="E1345" s="35" t="s">
        <v>2073</v>
      </c>
      <c r="F1345" s="35">
        <v>2018</v>
      </c>
      <c r="G1345" s="35">
        <v>6</v>
      </c>
      <c r="H1345" s="35" t="s">
        <v>2062</v>
      </c>
      <c r="I1345" s="35" t="s">
        <v>2072</v>
      </c>
      <c r="J1345" s="35">
        <v>4</v>
      </c>
      <c r="K1345" s="35">
        <v>2560</v>
      </c>
      <c r="L1345" s="35">
        <v>3680</v>
      </c>
      <c r="M1345" s="35"/>
      <c r="N1345" s="139"/>
      <c r="O1345" s="138"/>
    </row>
    <row r="1346" ht="28.5" spans="1:15">
      <c r="A1346" s="37"/>
      <c r="B1346" s="37"/>
      <c r="C1346" s="35"/>
      <c r="D1346" s="35"/>
      <c r="E1346" s="35"/>
      <c r="F1346" s="35"/>
      <c r="G1346" s="35"/>
      <c r="H1346" s="35" t="s">
        <v>196</v>
      </c>
      <c r="I1346" s="35" t="s">
        <v>2072</v>
      </c>
      <c r="J1346" s="35">
        <v>1</v>
      </c>
      <c r="K1346" s="35">
        <v>640</v>
      </c>
      <c r="L1346" s="35"/>
      <c r="M1346" s="35"/>
      <c r="N1346" s="139"/>
      <c r="O1346" s="138"/>
    </row>
    <row r="1347" ht="14.25" spans="1:15">
      <c r="A1347" s="37"/>
      <c r="B1347" s="37"/>
      <c r="C1347" s="35"/>
      <c r="D1347" s="35"/>
      <c r="E1347" s="35"/>
      <c r="F1347" s="35"/>
      <c r="G1347" s="35"/>
      <c r="H1347" s="35" t="s">
        <v>38</v>
      </c>
      <c r="I1347" s="35" t="s">
        <v>2072</v>
      </c>
      <c r="J1347" s="35">
        <v>1.5</v>
      </c>
      <c r="K1347" s="35">
        <v>480</v>
      </c>
      <c r="L1347" s="35"/>
      <c r="M1347" s="35"/>
      <c r="N1347" s="139"/>
      <c r="O1347" s="138"/>
    </row>
    <row r="1348" ht="28.5" spans="1:15">
      <c r="A1348" s="137">
        <f>COUNTA($A$5:A1347)</f>
        <v>845</v>
      </c>
      <c r="B1348" s="137" t="s">
        <v>2038</v>
      </c>
      <c r="C1348" s="35" t="s">
        <v>2065</v>
      </c>
      <c r="D1348" s="35" t="s">
        <v>2072</v>
      </c>
      <c r="E1348" s="35" t="s">
        <v>2074</v>
      </c>
      <c r="F1348" s="35">
        <v>2017</v>
      </c>
      <c r="G1348" s="35">
        <v>5</v>
      </c>
      <c r="H1348" s="35" t="s">
        <v>415</v>
      </c>
      <c r="I1348" s="35" t="s">
        <v>2072</v>
      </c>
      <c r="J1348" s="35">
        <v>1.2</v>
      </c>
      <c r="K1348" s="35">
        <v>576</v>
      </c>
      <c r="L1348" s="35">
        <v>576</v>
      </c>
      <c r="M1348" s="35"/>
      <c r="N1348" s="139"/>
      <c r="O1348" s="138"/>
    </row>
    <row r="1349" ht="14.25" spans="1:15">
      <c r="A1349" s="37">
        <f>COUNTA($A$5:A1348)</f>
        <v>846</v>
      </c>
      <c r="B1349" s="37" t="s">
        <v>2038</v>
      </c>
      <c r="C1349" s="35" t="s">
        <v>2065</v>
      </c>
      <c r="D1349" s="35" t="s">
        <v>2072</v>
      </c>
      <c r="E1349" s="35" t="s">
        <v>2075</v>
      </c>
      <c r="F1349" s="35">
        <v>2019</v>
      </c>
      <c r="G1349" s="35">
        <v>3</v>
      </c>
      <c r="H1349" s="35" t="s">
        <v>95</v>
      </c>
      <c r="I1349" s="35" t="s">
        <v>2072</v>
      </c>
      <c r="J1349" s="35">
        <v>0.2</v>
      </c>
      <c r="K1349" s="35">
        <v>128</v>
      </c>
      <c r="L1349" s="35">
        <v>1248</v>
      </c>
      <c r="M1349" s="35"/>
      <c r="N1349" s="139"/>
      <c r="O1349" s="138"/>
    </row>
    <row r="1350" ht="28.5" spans="1:15">
      <c r="A1350" s="37"/>
      <c r="B1350" s="37"/>
      <c r="C1350" s="35"/>
      <c r="D1350" s="35"/>
      <c r="E1350" s="35"/>
      <c r="F1350" s="35"/>
      <c r="G1350" s="35"/>
      <c r="H1350" s="35" t="s">
        <v>2062</v>
      </c>
      <c r="I1350" s="35" t="s">
        <v>2072</v>
      </c>
      <c r="J1350" s="35">
        <v>1</v>
      </c>
      <c r="K1350" s="35">
        <v>640</v>
      </c>
      <c r="L1350" s="35"/>
      <c r="M1350" s="35"/>
      <c r="N1350" s="139"/>
      <c r="O1350" s="138"/>
    </row>
    <row r="1351" ht="28.5" spans="1:15">
      <c r="A1351" s="37"/>
      <c r="B1351" s="37"/>
      <c r="C1351" s="35"/>
      <c r="D1351" s="35"/>
      <c r="E1351" s="35"/>
      <c r="F1351" s="35"/>
      <c r="G1351" s="35"/>
      <c r="H1351" s="35" t="s">
        <v>415</v>
      </c>
      <c r="I1351" s="35" t="s">
        <v>2072</v>
      </c>
      <c r="J1351" s="35">
        <v>1</v>
      </c>
      <c r="K1351" s="35">
        <v>480</v>
      </c>
      <c r="L1351" s="35"/>
      <c r="M1351" s="35"/>
      <c r="N1351" s="139"/>
      <c r="O1351" s="138"/>
    </row>
    <row r="1352" ht="14.25" spans="1:15">
      <c r="A1352" s="137">
        <f>COUNTA($A$5:A1351)</f>
        <v>847</v>
      </c>
      <c r="B1352" s="137" t="s">
        <v>2038</v>
      </c>
      <c r="C1352" s="35" t="s">
        <v>2065</v>
      </c>
      <c r="D1352" s="35" t="s">
        <v>2072</v>
      </c>
      <c r="E1352" s="35" t="s">
        <v>2076</v>
      </c>
      <c r="F1352" s="35">
        <v>2018</v>
      </c>
      <c r="G1352" s="35">
        <v>4</v>
      </c>
      <c r="H1352" s="35" t="s">
        <v>38</v>
      </c>
      <c r="I1352" s="35" t="s">
        <v>2072</v>
      </c>
      <c r="J1352" s="35">
        <v>3</v>
      </c>
      <c r="K1352" s="35">
        <v>960</v>
      </c>
      <c r="L1352" s="35">
        <v>960</v>
      </c>
      <c r="M1352" s="35">
        <v>320</v>
      </c>
      <c r="N1352" s="139"/>
      <c r="O1352" s="138"/>
    </row>
    <row r="1353" ht="14.25" spans="1:15">
      <c r="A1353" s="37">
        <f>COUNTA($A$5:A1352)</f>
        <v>848</v>
      </c>
      <c r="B1353" s="37" t="s">
        <v>2038</v>
      </c>
      <c r="C1353" s="35" t="s">
        <v>2065</v>
      </c>
      <c r="D1353" s="35" t="s">
        <v>2072</v>
      </c>
      <c r="E1353" s="35" t="s">
        <v>2077</v>
      </c>
      <c r="F1353" s="35">
        <v>2017</v>
      </c>
      <c r="G1353" s="35">
        <v>5</v>
      </c>
      <c r="H1353" s="35" t="s">
        <v>38</v>
      </c>
      <c r="I1353" s="35" t="s">
        <v>2072</v>
      </c>
      <c r="J1353" s="35">
        <v>1.3</v>
      </c>
      <c r="K1353" s="35">
        <v>416</v>
      </c>
      <c r="L1353" s="35">
        <v>4888</v>
      </c>
      <c r="M1353" s="35"/>
      <c r="N1353" s="139"/>
      <c r="O1353" s="138"/>
    </row>
    <row r="1354" ht="28.5" spans="1:15">
      <c r="A1354" s="37"/>
      <c r="B1354" s="37"/>
      <c r="C1354" s="35"/>
      <c r="D1354" s="35"/>
      <c r="E1354" s="35"/>
      <c r="F1354" s="35"/>
      <c r="G1354" s="35"/>
      <c r="H1354" s="35" t="s">
        <v>196</v>
      </c>
      <c r="I1354" s="35" t="s">
        <v>2072</v>
      </c>
      <c r="J1354" s="35">
        <v>3.3</v>
      </c>
      <c r="K1354" s="35">
        <v>2112</v>
      </c>
      <c r="L1354" s="35"/>
      <c r="M1354" s="35"/>
      <c r="N1354" s="139"/>
      <c r="O1354" s="138"/>
    </row>
    <row r="1355" ht="28.5" spans="1:15">
      <c r="A1355" s="37"/>
      <c r="B1355" s="37"/>
      <c r="C1355" s="35"/>
      <c r="D1355" s="35"/>
      <c r="E1355" s="35"/>
      <c r="F1355" s="35"/>
      <c r="G1355" s="35"/>
      <c r="H1355" s="35" t="s">
        <v>415</v>
      </c>
      <c r="I1355" s="35" t="s">
        <v>2072</v>
      </c>
      <c r="J1355" s="35">
        <v>1.7</v>
      </c>
      <c r="K1355" s="35">
        <v>816</v>
      </c>
      <c r="L1355" s="35"/>
      <c r="M1355" s="35"/>
      <c r="N1355" s="139"/>
      <c r="O1355" s="138"/>
    </row>
    <row r="1356" ht="28.5" spans="1:15">
      <c r="A1356" s="37"/>
      <c r="B1356" s="37"/>
      <c r="C1356" s="35"/>
      <c r="D1356" s="35"/>
      <c r="E1356" s="35"/>
      <c r="F1356" s="35"/>
      <c r="G1356" s="35"/>
      <c r="H1356" s="35" t="s">
        <v>2062</v>
      </c>
      <c r="I1356" s="35" t="s">
        <v>2072</v>
      </c>
      <c r="J1356" s="35">
        <v>1</v>
      </c>
      <c r="K1356" s="35">
        <v>640</v>
      </c>
      <c r="L1356" s="35"/>
      <c r="M1356" s="35"/>
      <c r="N1356" s="139"/>
      <c r="O1356" s="138"/>
    </row>
    <row r="1357" ht="28.5" spans="1:15">
      <c r="A1357" s="37"/>
      <c r="B1357" s="37"/>
      <c r="C1357" s="35"/>
      <c r="D1357" s="35"/>
      <c r="E1357" s="35"/>
      <c r="F1357" s="35"/>
      <c r="G1357" s="35"/>
      <c r="H1357" s="35" t="s">
        <v>2078</v>
      </c>
      <c r="I1357" s="35" t="s">
        <v>2072</v>
      </c>
      <c r="J1357" s="35">
        <v>1</v>
      </c>
      <c r="K1357" s="35">
        <v>640</v>
      </c>
      <c r="L1357" s="35"/>
      <c r="M1357" s="35"/>
      <c r="N1357" s="139"/>
      <c r="O1357" s="138"/>
    </row>
    <row r="1358" ht="14.25" spans="1:15">
      <c r="A1358" s="37"/>
      <c r="B1358" s="37"/>
      <c r="C1358" s="35"/>
      <c r="D1358" s="35"/>
      <c r="E1358" s="35"/>
      <c r="F1358" s="35"/>
      <c r="G1358" s="35"/>
      <c r="H1358" s="35" t="s">
        <v>25</v>
      </c>
      <c r="I1358" s="35" t="s">
        <v>2072</v>
      </c>
      <c r="J1358" s="35">
        <v>22</v>
      </c>
      <c r="K1358" s="35">
        <v>264</v>
      </c>
      <c r="L1358" s="35"/>
      <c r="M1358" s="35"/>
      <c r="N1358" s="139"/>
      <c r="O1358" s="138"/>
    </row>
    <row r="1359" ht="28.5" spans="1:15">
      <c r="A1359" s="137">
        <f>COUNTA($A$5:A1358)</f>
        <v>849</v>
      </c>
      <c r="B1359" s="137" t="s">
        <v>2038</v>
      </c>
      <c r="C1359" s="35" t="s">
        <v>2065</v>
      </c>
      <c r="D1359" s="35" t="s">
        <v>2072</v>
      </c>
      <c r="E1359" s="35" t="s">
        <v>2079</v>
      </c>
      <c r="F1359" s="35" t="s">
        <v>114</v>
      </c>
      <c r="G1359" s="35">
        <v>2</v>
      </c>
      <c r="H1359" s="35" t="s">
        <v>143</v>
      </c>
      <c r="I1359" s="35" t="s">
        <v>2072</v>
      </c>
      <c r="J1359" s="35">
        <v>10</v>
      </c>
      <c r="K1359" s="35">
        <v>4000</v>
      </c>
      <c r="L1359" s="35">
        <v>4000</v>
      </c>
      <c r="M1359" s="35"/>
      <c r="N1359" s="139"/>
      <c r="O1359" s="138"/>
    </row>
    <row r="1360" ht="14.25" spans="1:15">
      <c r="A1360" s="37">
        <f>COUNTA($A$5:A1359)</f>
        <v>850</v>
      </c>
      <c r="B1360" s="37" t="s">
        <v>2038</v>
      </c>
      <c r="C1360" s="35" t="s">
        <v>2065</v>
      </c>
      <c r="D1360" s="35" t="s">
        <v>2080</v>
      </c>
      <c r="E1360" s="35" t="s">
        <v>2081</v>
      </c>
      <c r="F1360" s="35">
        <v>2014</v>
      </c>
      <c r="G1360" s="35">
        <v>1</v>
      </c>
      <c r="H1360" s="35" t="s">
        <v>90</v>
      </c>
      <c r="I1360" s="35" t="s">
        <v>2080</v>
      </c>
      <c r="J1360" s="35">
        <v>35</v>
      </c>
      <c r="K1360" s="35">
        <v>420</v>
      </c>
      <c r="L1360" s="35">
        <v>2220</v>
      </c>
      <c r="M1360" s="35">
        <v>1500</v>
      </c>
      <c r="N1360" s="139"/>
      <c r="O1360" s="138"/>
    </row>
    <row r="1361" ht="28.5" spans="1:15">
      <c r="A1361" s="37"/>
      <c r="B1361" s="37"/>
      <c r="C1361" s="35"/>
      <c r="D1361" s="35"/>
      <c r="E1361" s="35"/>
      <c r="F1361" s="35"/>
      <c r="G1361" s="35"/>
      <c r="H1361" s="35" t="s">
        <v>415</v>
      </c>
      <c r="I1361" s="35" t="s">
        <v>2080</v>
      </c>
      <c r="J1361" s="35">
        <v>5</v>
      </c>
      <c r="K1361" s="35">
        <v>1800</v>
      </c>
      <c r="L1361" s="35"/>
      <c r="M1361" s="35"/>
      <c r="N1361" s="139"/>
      <c r="O1361" s="138"/>
    </row>
    <row r="1362" ht="28.5" spans="1:15">
      <c r="A1362" s="137">
        <f>COUNTA($A$5:A1361)</f>
        <v>851</v>
      </c>
      <c r="B1362" s="137" t="s">
        <v>2038</v>
      </c>
      <c r="C1362" s="35" t="s">
        <v>2065</v>
      </c>
      <c r="D1362" s="35" t="s">
        <v>2082</v>
      </c>
      <c r="E1362" s="35" t="s">
        <v>2083</v>
      </c>
      <c r="F1362" s="35" t="s">
        <v>114</v>
      </c>
      <c r="G1362" s="35">
        <v>3</v>
      </c>
      <c r="H1362" s="35" t="s">
        <v>221</v>
      </c>
      <c r="I1362" s="35" t="s">
        <v>2082</v>
      </c>
      <c r="J1362" s="35">
        <v>2</v>
      </c>
      <c r="K1362" s="35">
        <v>1200</v>
      </c>
      <c r="L1362" s="35">
        <v>1200</v>
      </c>
      <c r="M1362" s="35"/>
      <c r="N1362" s="139"/>
      <c r="O1362" s="138"/>
    </row>
    <row r="1363" ht="28.5" spans="1:15">
      <c r="A1363" s="137">
        <f>COUNTA($A$5:A1362)</f>
        <v>852</v>
      </c>
      <c r="B1363" s="137" t="s">
        <v>2038</v>
      </c>
      <c r="C1363" s="35" t="s">
        <v>2065</v>
      </c>
      <c r="D1363" s="35" t="s">
        <v>2082</v>
      </c>
      <c r="E1363" s="35" t="s">
        <v>2084</v>
      </c>
      <c r="F1363" s="35">
        <v>2019</v>
      </c>
      <c r="G1363" s="35">
        <v>2</v>
      </c>
      <c r="H1363" s="35" t="s">
        <v>2078</v>
      </c>
      <c r="I1363" s="35" t="s">
        <v>2082</v>
      </c>
      <c r="J1363" s="35">
        <v>1</v>
      </c>
      <c r="K1363" s="35">
        <v>640</v>
      </c>
      <c r="L1363" s="35">
        <v>640</v>
      </c>
      <c r="M1363" s="35"/>
      <c r="N1363" s="139"/>
      <c r="O1363" s="138"/>
    </row>
    <row r="1364" ht="14.25" spans="1:15">
      <c r="A1364" s="137">
        <f>COUNTA($A$5:A1363)</f>
        <v>853</v>
      </c>
      <c r="B1364" s="137" t="s">
        <v>2038</v>
      </c>
      <c r="C1364" s="35" t="s">
        <v>2065</v>
      </c>
      <c r="D1364" s="35" t="s">
        <v>2082</v>
      </c>
      <c r="E1364" s="35" t="s">
        <v>2085</v>
      </c>
      <c r="F1364" s="35">
        <v>2016</v>
      </c>
      <c r="G1364" s="35">
        <v>1</v>
      </c>
      <c r="H1364" s="35" t="s">
        <v>38</v>
      </c>
      <c r="I1364" s="35" t="s">
        <v>2082</v>
      </c>
      <c r="J1364" s="35">
        <v>1.2</v>
      </c>
      <c r="K1364" s="35">
        <v>384</v>
      </c>
      <c r="L1364" s="35">
        <v>384</v>
      </c>
      <c r="M1364" s="35"/>
      <c r="N1364" s="139"/>
      <c r="O1364" s="138"/>
    </row>
    <row r="1365" ht="28.5" spans="1:15">
      <c r="A1365" s="137">
        <f>COUNTA($A$5:A1364)</f>
        <v>854</v>
      </c>
      <c r="B1365" s="137" t="s">
        <v>2038</v>
      </c>
      <c r="C1365" s="35" t="s">
        <v>2065</v>
      </c>
      <c r="D1365" s="35" t="s">
        <v>2082</v>
      </c>
      <c r="E1365" s="35" t="s">
        <v>2086</v>
      </c>
      <c r="F1365" s="35">
        <v>2014</v>
      </c>
      <c r="G1365" s="35">
        <v>3</v>
      </c>
      <c r="H1365" s="35" t="s">
        <v>196</v>
      </c>
      <c r="I1365" s="35" t="s">
        <v>2082</v>
      </c>
      <c r="J1365" s="35">
        <v>3.6</v>
      </c>
      <c r="K1365" s="35">
        <v>1728</v>
      </c>
      <c r="L1365" s="35">
        <v>1728</v>
      </c>
      <c r="M1365" s="35">
        <v>960</v>
      </c>
      <c r="N1365" s="139"/>
      <c r="O1365" s="138"/>
    </row>
    <row r="1366" ht="28.5" spans="1:15">
      <c r="A1366" s="137">
        <f>COUNTA($A$5:A1365)</f>
        <v>855</v>
      </c>
      <c r="B1366" s="137" t="s">
        <v>2038</v>
      </c>
      <c r="C1366" s="35" t="s">
        <v>2065</v>
      </c>
      <c r="D1366" s="35" t="s">
        <v>2082</v>
      </c>
      <c r="E1366" s="35" t="s">
        <v>2087</v>
      </c>
      <c r="F1366" s="35">
        <v>2016</v>
      </c>
      <c r="G1366" s="35">
        <v>1</v>
      </c>
      <c r="H1366" s="35" t="s">
        <v>415</v>
      </c>
      <c r="I1366" s="35" t="s">
        <v>2082</v>
      </c>
      <c r="J1366" s="35">
        <v>1.2</v>
      </c>
      <c r="K1366" s="35">
        <v>576</v>
      </c>
      <c r="L1366" s="35">
        <v>576</v>
      </c>
      <c r="M1366" s="35"/>
      <c r="N1366" s="139"/>
      <c r="O1366" s="138"/>
    </row>
    <row r="1367" ht="28.5" spans="1:15">
      <c r="A1367" s="37">
        <f>COUNTA($A$5:A1366)</f>
        <v>856</v>
      </c>
      <c r="B1367" s="37" t="s">
        <v>2038</v>
      </c>
      <c r="C1367" s="35" t="s">
        <v>2065</v>
      </c>
      <c r="D1367" s="35" t="s">
        <v>2088</v>
      </c>
      <c r="E1367" s="35" t="s">
        <v>2089</v>
      </c>
      <c r="F1367" s="35">
        <v>2015</v>
      </c>
      <c r="G1367" s="35">
        <v>2</v>
      </c>
      <c r="H1367" s="35" t="s">
        <v>196</v>
      </c>
      <c r="I1367" s="35" t="s">
        <v>2088</v>
      </c>
      <c r="J1367" s="35">
        <v>4</v>
      </c>
      <c r="K1367" s="35">
        <v>1920</v>
      </c>
      <c r="L1367" s="35">
        <v>3360</v>
      </c>
      <c r="M1367" s="35">
        <v>612</v>
      </c>
      <c r="N1367" s="139"/>
      <c r="O1367" s="138"/>
    </row>
    <row r="1368" ht="28.5" spans="1:15">
      <c r="A1368" s="37"/>
      <c r="B1368" s="37"/>
      <c r="C1368" s="35"/>
      <c r="D1368" s="35"/>
      <c r="E1368" s="35"/>
      <c r="F1368" s="35"/>
      <c r="G1368" s="35"/>
      <c r="H1368" s="35" t="s">
        <v>415</v>
      </c>
      <c r="I1368" s="35" t="s">
        <v>2088</v>
      </c>
      <c r="J1368" s="35">
        <v>3</v>
      </c>
      <c r="K1368" s="35">
        <v>1080</v>
      </c>
      <c r="L1368" s="35"/>
      <c r="M1368" s="35"/>
      <c r="N1368" s="139"/>
      <c r="O1368" s="138"/>
    </row>
    <row r="1369" ht="28.5" spans="1:15">
      <c r="A1369" s="37"/>
      <c r="B1369" s="37"/>
      <c r="C1369" s="35"/>
      <c r="D1369" s="35"/>
      <c r="E1369" s="35"/>
      <c r="F1369" s="35"/>
      <c r="G1369" s="35"/>
      <c r="H1369" s="35" t="s">
        <v>2090</v>
      </c>
      <c r="I1369" s="35" t="s">
        <v>2088</v>
      </c>
      <c r="J1369" s="35">
        <v>1</v>
      </c>
      <c r="K1369" s="35">
        <v>360</v>
      </c>
      <c r="L1369" s="35"/>
      <c r="M1369" s="35"/>
      <c r="N1369" s="139"/>
      <c r="O1369" s="138"/>
    </row>
    <row r="1370" ht="28.5" spans="1:15">
      <c r="A1370" s="137">
        <f>COUNTA($A$5:A1369)</f>
        <v>857</v>
      </c>
      <c r="B1370" s="137" t="s">
        <v>2038</v>
      </c>
      <c r="C1370" s="35" t="s">
        <v>2065</v>
      </c>
      <c r="D1370" s="35" t="s">
        <v>2088</v>
      </c>
      <c r="E1370" s="35" t="s">
        <v>2091</v>
      </c>
      <c r="F1370" s="35">
        <v>2020</v>
      </c>
      <c r="G1370" s="35">
        <v>3</v>
      </c>
      <c r="H1370" s="35" t="s">
        <v>415</v>
      </c>
      <c r="I1370" s="35" t="s">
        <v>2088</v>
      </c>
      <c r="J1370" s="35">
        <v>1.95</v>
      </c>
      <c r="K1370" s="35">
        <v>936</v>
      </c>
      <c r="L1370" s="35">
        <v>936</v>
      </c>
      <c r="M1370" s="35"/>
      <c r="N1370" s="139"/>
      <c r="O1370" s="138"/>
    </row>
    <row r="1371" ht="28.5" spans="1:15">
      <c r="A1371" s="137">
        <f>COUNTA($A$5:A1370)</f>
        <v>858</v>
      </c>
      <c r="B1371" s="137" t="s">
        <v>2038</v>
      </c>
      <c r="C1371" s="35" t="s">
        <v>2065</v>
      </c>
      <c r="D1371" s="35" t="s">
        <v>2088</v>
      </c>
      <c r="E1371" s="35" t="s">
        <v>2092</v>
      </c>
      <c r="F1371" s="35">
        <v>2018</v>
      </c>
      <c r="G1371" s="35">
        <v>4</v>
      </c>
      <c r="H1371" s="35" t="s">
        <v>196</v>
      </c>
      <c r="I1371" s="35" t="s">
        <v>2088</v>
      </c>
      <c r="J1371" s="35">
        <v>2.2</v>
      </c>
      <c r="K1371" s="35">
        <v>1408</v>
      </c>
      <c r="L1371" s="35">
        <v>1408</v>
      </c>
      <c r="M1371" s="35">
        <v>512</v>
      </c>
      <c r="N1371" s="139"/>
      <c r="O1371" s="138"/>
    </row>
    <row r="1372" ht="28.5" spans="1:15">
      <c r="A1372" s="137">
        <f>COUNTA($A$5:A1371)</f>
        <v>859</v>
      </c>
      <c r="B1372" s="137" t="s">
        <v>2038</v>
      </c>
      <c r="C1372" s="35" t="s">
        <v>2065</v>
      </c>
      <c r="D1372" s="35" t="s">
        <v>2088</v>
      </c>
      <c r="E1372" s="35" t="s">
        <v>2093</v>
      </c>
      <c r="F1372" s="35">
        <v>2016</v>
      </c>
      <c r="G1372" s="35">
        <v>3</v>
      </c>
      <c r="H1372" s="35" t="s">
        <v>196</v>
      </c>
      <c r="I1372" s="35" t="s">
        <v>2088</v>
      </c>
      <c r="J1372" s="35">
        <v>1.5</v>
      </c>
      <c r="K1372" s="35">
        <v>960</v>
      </c>
      <c r="L1372" s="35">
        <v>960</v>
      </c>
      <c r="M1372" s="35"/>
      <c r="N1372" s="139"/>
      <c r="O1372" s="138"/>
    </row>
    <row r="1373" ht="28.5" spans="1:15">
      <c r="A1373" s="137">
        <f>COUNTA($A$5:A1372)</f>
        <v>860</v>
      </c>
      <c r="B1373" s="137" t="s">
        <v>2038</v>
      </c>
      <c r="C1373" s="35" t="s">
        <v>2065</v>
      </c>
      <c r="D1373" s="35" t="s">
        <v>2088</v>
      </c>
      <c r="E1373" s="35" t="s">
        <v>2094</v>
      </c>
      <c r="F1373" s="35">
        <v>2017</v>
      </c>
      <c r="G1373" s="35">
        <v>3</v>
      </c>
      <c r="H1373" s="35" t="s">
        <v>196</v>
      </c>
      <c r="I1373" s="35" t="s">
        <v>2088</v>
      </c>
      <c r="J1373" s="35">
        <v>2</v>
      </c>
      <c r="K1373" s="35">
        <v>1280</v>
      </c>
      <c r="L1373" s="35">
        <v>1280</v>
      </c>
      <c r="M1373" s="35"/>
      <c r="N1373" s="139"/>
      <c r="O1373" s="138"/>
    </row>
    <row r="1374" ht="28.5" spans="1:15">
      <c r="A1374" s="37">
        <f>COUNTA($A$5:A1373)</f>
        <v>861</v>
      </c>
      <c r="B1374" s="37" t="s">
        <v>2038</v>
      </c>
      <c r="C1374" s="35" t="s">
        <v>2095</v>
      </c>
      <c r="D1374" s="35" t="s">
        <v>2096</v>
      </c>
      <c r="E1374" s="35" t="s">
        <v>2097</v>
      </c>
      <c r="F1374" s="35" t="s">
        <v>114</v>
      </c>
      <c r="G1374" s="35">
        <v>3</v>
      </c>
      <c r="H1374" s="35" t="s">
        <v>196</v>
      </c>
      <c r="I1374" s="35" t="s">
        <v>2096</v>
      </c>
      <c r="J1374" s="35">
        <v>3</v>
      </c>
      <c r="K1374" s="35">
        <v>2400</v>
      </c>
      <c r="L1374" s="35">
        <v>3400</v>
      </c>
      <c r="M1374" s="35">
        <v>1600</v>
      </c>
      <c r="N1374" s="139"/>
      <c r="O1374" s="138"/>
    </row>
    <row r="1375" ht="14.25" spans="1:15">
      <c r="A1375" s="37"/>
      <c r="B1375" s="37"/>
      <c r="C1375" s="35"/>
      <c r="D1375" s="35"/>
      <c r="E1375" s="35"/>
      <c r="F1375" s="35"/>
      <c r="G1375" s="35"/>
      <c r="H1375" s="35" t="s">
        <v>143</v>
      </c>
      <c r="I1375" s="35" t="s">
        <v>2096</v>
      </c>
      <c r="J1375" s="35">
        <v>1.5</v>
      </c>
      <c r="K1375" s="35">
        <v>600</v>
      </c>
      <c r="L1375" s="35"/>
      <c r="M1375" s="142"/>
      <c r="N1375" s="139"/>
      <c r="O1375" s="138"/>
    </row>
    <row r="1376" ht="28.5" spans="1:15">
      <c r="A1376" s="37"/>
      <c r="B1376" s="37"/>
      <c r="C1376" s="35"/>
      <c r="D1376" s="35"/>
      <c r="E1376" s="35"/>
      <c r="F1376" s="35"/>
      <c r="G1376" s="35"/>
      <c r="H1376" s="35" t="s">
        <v>415</v>
      </c>
      <c r="I1376" s="35" t="s">
        <v>2096</v>
      </c>
      <c r="J1376" s="35">
        <v>1.5</v>
      </c>
      <c r="K1376" s="35">
        <v>400</v>
      </c>
      <c r="L1376" s="35"/>
      <c r="M1376" s="142" t="s">
        <v>1045</v>
      </c>
      <c r="N1376" s="139"/>
      <c r="O1376" s="138"/>
    </row>
    <row r="1377" ht="28.5" spans="1:15">
      <c r="A1377" s="37">
        <f>COUNTA($A$5:A1376)</f>
        <v>862</v>
      </c>
      <c r="B1377" s="37" t="s">
        <v>2038</v>
      </c>
      <c r="C1377" s="35" t="s">
        <v>2095</v>
      </c>
      <c r="D1377" s="35" t="s">
        <v>2096</v>
      </c>
      <c r="E1377" s="35" t="s">
        <v>2098</v>
      </c>
      <c r="F1377" s="35">
        <v>2018</v>
      </c>
      <c r="G1377" s="35">
        <v>2</v>
      </c>
      <c r="H1377" s="35" t="s">
        <v>196</v>
      </c>
      <c r="I1377" s="35" t="s">
        <v>2099</v>
      </c>
      <c r="J1377" s="35">
        <v>3.58</v>
      </c>
      <c r="K1377" s="35">
        <f>J1377*800*0.8</f>
        <v>2291.2</v>
      </c>
      <c r="L1377" s="35">
        <v>3582.4</v>
      </c>
      <c r="M1377" s="35">
        <v>1417.6</v>
      </c>
      <c r="N1377" s="139"/>
      <c r="O1377" s="138"/>
    </row>
    <row r="1378" ht="28.5" spans="1:15">
      <c r="A1378" s="37"/>
      <c r="B1378" s="37"/>
      <c r="C1378" s="35"/>
      <c r="D1378" s="35"/>
      <c r="E1378" s="35"/>
      <c r="F1378" s="35"/>
      <c r="G1378" s="35"/>
      <c r="H1378" s="35" t="s">
        <v>2100</v>
      </c>
      <c r="I1378" s="35" t="s">
        <v>2099</v>
      </c>
      <c r="J1378" s="35">
        <v>3.34</v>
      </c>
      <c r="K1378" s="35">
        <v>1603.2</v>
      </c>
      <c r="L1378" s="35"/>
      <c r="M1378" s="142" t="s">
        <v>1045</v>
      </c>
      <c r="N1378" s="139"/>
      <c r="O1378" s="138"/>
    </row>
    <row r="1379" ht="28.5" spans="1:15">
      <c r="A1379" s="140">
        <f>COUNTA($A$5:A1378)</f>
        <v>863</v>
      </c>
      <c r="B1379" s="37" t="s">
        <v>2038</v>
      </c>
      <c r="C1379" s="35" t="s">
        <v>2095</v>
      </c>
      <c r="D1379" s="35" t="s">
        <v>2096</v>
      </c>
      <c r="E1379" s="35" t="s">
        <v>2101</v>
      </c>
      <c r="F1379" s="35">
        <v>2016</v>
      </c>
      <c r="G1379" s="35">
        <v>3</v>
      </c>
      <c r="H1379" s="35" t="s">
        <v>415</v>
      </c>
      <c r="I1379" s="35" t="s">
        <v>2096</v>
      </c>
      <c r="J1379" s="35">
        <v>1.4</v>
      </c>
      <c r="K1379" s="35">
        <v>672</v>
      </c>
      <c r="L1379" s="35">
        <v>1312</v>
      </c>
      <c r="M1379" s="35">
        <v>552</v>
      </c>
      <c r="N1379" s="139"/>
      <c r="O1379" s="138"/>
    </row>
    <row r="1380" ht="28.5" spans="1:15">
      <c r="A1380" s="141"/>
      <c r="B1380" s="37"/>
      <c r="C1380" s="35"/>
      <c r="D1380" s="35"/>
      <c r="E1380" s="35"/>
      <c r="F1380" s="35"/>
      <c r="G1380" s="35"/>
      <c r="H1380" s="35" t="s">
        <v>196</v>
      </c>
      <c r="I1380" s="35" t="s">
        <v>2096</v>
      </c>
      <c r="J1380" s="35">
        <v>1</v>
      </c>
      <c r="K1380" s="35">
        <v>640</v>
      </c>
      <c r="L1380" s="35"/>
      <c r="M1380" s="142"/>
      <c r="N1380" s="139"/>
      <c r="O1380" s="138"/>
    </row>
    <row r="1381" ht="28.5" spans="1:15">
      <c r="A1381" s="37">
        <f>COUNTA($A$5:A1380)</f>
        <v>864</v>
      </c>
      <c r="B1381" s="37" t="s">
        <v>2038</v>
      </c>
      <c r="C1381" s="35" t="s">
        <v>2095</v>
      </c>
      <c r="D1381" s="35" t="s">
        <v>2096</v>
      </c>
      <c r="E1381" s="35" t="s">
        <v>2102</v>
      </c>
      <c r="F1381" s="35">
        <v>2017</v>
      </c>
      <c r="G1381" s="35">
        <v>5</v>
      </c>
      <c r="H1381" s="35" t="s">
        <v>415</v>
      </c>
      <c r="I1381" s="35" t="s">
        <v>2096</v>
      </c>
      <c r="J1381" s="35">
        <v>2.02</v>
      </c>
      <c r="K1381" s="35">
        <v>969.6</v>
      </c>
      <c r="L1381" s="35">
        <v>1209.6</v>
      </c>
      <c r="M1381" s="142"/>
      <c r="N1381" s="139"/>
      <c r="O1381" s="138"/>
    </row>
    <row r="1382" ht="28.5" spans="1:15">
      <c r="A1382" s="37"/>
      <c r="B1382" s="37"/>
      <c r="C1382" s="35"/>
      <c r="D1382" s="35"/>
      <c r="E1382" s="35"/>
      <c r="F1382" s="35"/>
      <c r="G1382" s="35"/>
      <c r="H1382" s="35" t="s">
        <v>2103</v>
      </c>
      <c r="I1382" s="35" t="s">
        <v>2096</v>
      </c>
      <c r="J1382" s="35">
        <v>0.5</v>
      </c>
      <c r="K1382" s="35">
        <v>240</v>
      </c>
      <c r="L1382" s="35"/>
      <c r="M1382" s="142"/>
      <c r="N1382" s="139"/>
      <c r="O1382" s="138"/>
    </row>
    <row r="1383" ht="28.5" spans="1:15">
      <c r="A1383" s="37">
        <f>COUNTA($A$5:A1382)</f>
        <v>865</v>
      </c>
      <c r="B1383" s="35" t="s">
        <v>2038</v>
      </c>
      <c r="C1383" s="35" t="s">
        <v>2095</v>
      </c>
      <c r="D1383" s="35" t="s">
        <v>2104</v>
      </c>
      <c r="E1383" s="35" t="s">
        <v>2105</v>
      </c>
      <c r="F1383" s="35">
        <v>2014</v>
      </c>
      <c r="G1383" s="35">
        <v>3</v>
      </c>
      <c r="H1383" s="35" t="s">
        <v>415</v>
      </c>
      <c r="I1383" s="35" t="s">
        <v>2104</v>
      </c>
      <c r="J1383" s="35">
        <v>4.4</v>
      </c>
      <c r="K1383" s="35">
        <v>1584</v>
      </c>
      <c r="L1383" s="35">
        <v>1782</v>
      </c>
      <c r="M1383" s="35">
        <v>1051.2</v>
      </c>
      <c r="N1383" s="139"/>
      <c r="O1383" s="138"/>
    </row>
    <row r="1384" ht="14.25" spans="1:15">
      <c r="A1384" s="37"/>
      <c r="B1384" s="35"/>
      <c r="C1384" s="35"/>
      <c r="D1384" s="35"/>
      <c r="E1384" s="35"/>
      <c r="F1384" s="35"/>
      <c r="G1384" s="35"/>
      <c r="H1384" s="35" t="s">
        <v>25</v>
      </c>
      <c r="I1384" s="35" t="s">
        <v>2104</v>
      </c>
      <c r="J1384" s="35">
        <v>22</v>
      </c>
      <c r="K1384" s="35">
        <v>198</v>
      </c>
      <c r="L1384" s="35"/>
      <c r="M1384" s="35"/>
      <c r="N1384" s="139"/>
      <c r="O1384" s="138"/>
    </row>
    <row r="1385" ht="28.5" spans="1:15">
      <c r="A1385" s="137">
        <f>COUNTA($A$5:A1384)</f>
        <v>866</v>
      </c>
      <c r="B1385" s="137" t="s">
        <v>2038</v>
      </c>
      <c r="C1385" s="35" t="s">
        <v>2095</v>
      </c>
      <c r="D1385" s="35" t="s">
        <v>2106</v>
      </c>
      <c r="E1385" s="35" t="s">
        <v>2107</v>
      </c>
      <c r="F1385" s="35">
        <v>2014</v>
      </c>
      <c r="G1385" s="35">
        <v>3</v>
      </c>
      <c r="H1385" s="35" t="s">
        <v>196</v>
      </c>
      <c r="I1385" s="35" t="s">
        <v>2106</v>
      </c>
      <c r="J1385" s="35">
        <v>1.3</v>
      </c>
      <c r="K1385" s="35">
        <v>624</v>
      </c>
      <c r="L1385" s="35">
        <v>624</v>
      </c>
      <c r="M1385" s="35">
        <v>717.6</v>
      </c>
      <c r="N1385" s="139"/>
      <c r="O1385" s="138"/>
    </row>
    <row r="1386" ht="28.5" spans="1:15">
      <c r="A1386" s="37">
        <f>COUNTA($A$5:A1385)</f>
        <v>867</v>
      </c>
      <c r="B1386" s="37" t="s">
        <v>2038</v>
      </c>
      <c r="C1386" s="35" t="s">
        <v>2095</v>
      </c>
      <c r="D1386" s="35" t="s">
        <v>2106</v>
      </c>
      <c r="E1386" s="35" t="s">
        <v>2108</v>
      </c>
      <c r="F1386" s="35">
        <v>2016</v>
      </c>
      <c r="G1386" s="35">
        <v>3</v>
      </c>
      <c r="H1386" s="35" t="s">
        <v>415</v>
      </c>
      <c r="I1386" s="35" t="s">
        <v>2106</v>
      </c>
      <c r="J1386" s="35">
        <v>1.44</v>
      </c>
      <c r="K1386" s="35">
        <v>691.2</v>
      </c>
      <c r="L1386" s="35">
        <v>943.2</v>
      </c>
      <c r="M1386" s="35">
        <v>384</v>
      </c>
      <c r="N1386" s="139"/>
      <c r="O1386" s="138"/>
    </row>
    <row r="1387" ht="14.25" spans="1:15">
      <c r="A1387" s="37"/>
      <c r="B1387" s="37"/>
      <c r="C1387" s="35"/>
      <c r="D1387" s="35"/>
      <c r="E1387" s="35"/>
      <c r="F1387" s="35"/>
      <c r="G1387" s="35"/>
      <c r="H1387" s="35" t="s">
        <v>25</v>
      </c>
      <c r="I1387" s="35" t="s">
        <v>2106</v>
      </c>
      <c r="J1387" s="35">
        <v>21</v>
      </c>
      <c r="K1387" s="35">
        <v>252</v>
      </c>
      <c r="L1387" s="35"/>
      <c r="M1387" s="35"/>
      <c r="N1387" s="139"/>
      <c r="O1387" s="138"/>
    </row>
    <row r="1388" ht="14.25" spans="1:15">
      <c r="A1388" s="137">
        <f>COUNTA($A$5:A1387)</f>
        <v>868</v>
      </c>
      <c r="B1388" s="137" t="s">
        <v>2038</v>
      </c>
      <c r="C1388" s="35" t="s">
        <v>2095</v>
      </c>
      <c r="D1388" s="35" t="s">
        <v>2106</v>
      </c>
      <c r="E1388" s="35" t="s">
        <v>2109</v>
      </c>
      <c r="F1388" s="35">
        <v>2016</v>
      </c>
      <c r="G1388" s="35">
        <v>1</v>
      </c>
      <c r="H1388" s="35" t="s">
        <v>25</v>
      </c>
      <c r="I1388" s="35" t="s">
        <v>2106</v>
      </c>
      <c r="J1388" s="35">
        <v>20</v>
      </c>
      <c r="K1388" s="35">
        <v>240</v>
      </c>
      <c r="L1388" s="35">
        <v>240</v>
      </c>
      <c r="M1388" s="35"/>
      <c r="N1388" s="139"/>
      <c r="O1388" s="138"/>
    </row>
    <row r="1389" ht="14.25" spans="1:15">
      <c r="A1389" s="137">
        <f>COUNTA($A$5:A1388)</f>
        <v>869</v>
      </c>
      <c r="B1389" s="137" t="s">
        <v>2038</v>
      </c>
      <c r="C1389" s="35" t="s">
        <v>2095</v>
      </c>
      <c r="D1389" s="35" t="s">
        <v>2106</v>
      </c>
      <c r="E1389" s="35" t="s">
        <v>2110</v>
      </c>
      <c r="F1389" s="35">
        <v>2017</v>
      </c>
      <c r="G1389" s="35">
        <v>1</v>
      </c>
      <c r="H1389" s="35" t="s">
        <v>95</v>
      </c>
      <c r="I1389" s="35" t="s">
        <v>2106</v>
      </c>
      <c r="J1389" s="35">
        <v>0.93</v>
      </c>
      <c r="K1389" s="35">
        <v>595.2</v>
      </c>
      <c r="L1389" s="35">
        <v>595.2</v>
      </c>
      <c r="M1389" s="35"/>
      <c r="N1389" s="139"/>
      <c r="O1389" s="138"/>
    </row>
    <row r="1390" ht="14.25" spans="1:15">
      <c r="A1390" s="37">
        <f>COUNTA($A$5:A1389)</f>
        <v>870</v>
      </c>
      <c r="B1390" s="37" t="s">
        <v>2038</v>
      </c>
      <c r="C1390" s="35" t="s">
        <v>2095</v>
      </c>
      <c r="D1390" s="35" t="s">
        <v>2106</v>
      </c>
      <c r="E1390" s="35" t="s">
        <v>2111</v>
      </c>
      <c r="F1390" s="35">
        <v>2017</v>
      </c>
      <c r="G1390" s="35">
        <v>4</v>
      </c>
      <c r="H1390" s="35" t="s">
        <v>143</v>
      </c>
      <c r="I1390" s="35" t="s">
        <v>2106</v>
      </c>
      <c r="J1390" s="35">
        <v>1.42</v>
      </c>
      <c r="K1390" s="35">
        <v>454.4</v>
      </c>
      <c r="L1390" s="35">
        <v>2654.4</v>
      </c>
      <c r="M1390" s="35"/>
      <c r="N1390" s="139"/>
      <c r="O1390" s="138"/>
    </row>
    <row r="1391" ht="14.25" spans="1:15">
      <c r="A1391" s="37"/>
      <c r="B1391" s="37"/>
      <c r="C1391" s="35"/>
      <c r="D1391" s="35"/>
      <c r="E1391" s="35"/>
      <c r="F1391" s="35"/>
      <c r="G1391" s="35"/>
      <c r="H1391" s="35" t="s">
        <v>237</v>
      </c>
      <c r="I1391" s="35" t="s">
        <v>2106</v>
      </c>
      <c r="J1391" s="35">
        <v>11</v>
      </c>
      <c r="K1391" s="35">
        <v>2200</v>
      </c>
      <c r="L1391" s="35"/>
      <c r="M1391" s="35"/>
      <c r="N1391" s="139"/>
      <c r="O1391" s="138"/>
    </row>
    <row r="1392" ht="28.5" spans="1:15">
      <c r="A1392" s="137">
        <f>COUNTA($A$5:A1391)</f>
        <v>871</v>
      </c>
      <c r="B1392" s="137" t="s">
        <v>2038</v>
      </c>
      <c r="C1392" s="35" t="s">
        <v>2095</v>
      </c>
      <c r="D1392" s="35" t="s">
        <v>2106</v>
      </c>
      <c r="E1392" s="35" t="s">
        <v>2112</v>
      </c>
      <c r="F1392" s="35">
        <v>2015</v>
      </c>
      <c r="G1392" s="35">
        <v>1</v>
      </c>
      <c r="H1392" s="35" t="s">
        <v>415</v>
      </c>
      <c r="I1392" s="35" t="s">
        <v>2106</v>
      </c>
      <c r="J1392" s="35">
        <v>1</v>
      </c>
      <c r="K1392" s="35">
        <v>360</v>
      </c>
      <c r="L1392" s="35">
        <v>360</v>
      </c>
      <c r="M1392" s="35"/>
      <c r="N1392" s="139"/>
      <c r="O1392" s="138"/>
    </row>
    <row r="1393" ht="28.5" spans="1:15">
      <c r="A1393" s="37">
        <f>COUNTA($A$5:A1392)</f>
        <v>872</v>
      </c>
      <c r="B1393" s="37" t="s">
        <v>2038</v>
      </c>
      <c r="C1393" s="35" t="s">
        <v>2095</v>
      </c>
      <c r="D1393" s="32" t="s">
        <v>2113</v>
      </c>
      <c r="E1393" s="32" t="s">
        <v>2114</v>
      </c>
      <c r="F1393" s="35">
        <v>2016</v>
      </c>
      <c r="G1393" s="32">
        <v>3</v>
      </c>
      <c r="H1393" s="35" t="s">
        <v>196</v>
      </c>
      <c r="I1393" s="35" t="s">
        <v>2113</v>
      </c>
      <c r="J1393" s="32">
        <v>2</v>
      </c>
      <c r="K1393" s="35">
        <v>1280</v>
      </c>
      <c r="L1393" s="35">
        <v>1520</v>
      </c>
      <c r="M1393" s="35"/>
      <c r="N1393" s="139"/>
      <c r="O1393" s="138"/>
    </row>
    <row r="1394" ht="28.5" spans="1:15">
      <c r="A1394" s="37"/>
      <c r="B1394" s="37"/>
      <c r="C1394" s="35"/>
      <c r="D1394" s="32"/>
      <c r="E1394" s="32"/>
      <c r="F1394" s="35"/>
      <c r="G1394" s="32"/>
      <c r="H1394" s="66" t="s">
        <v>2115</v>
      </c>
      <c r="I1394" s="35" t="s">
        <v>2113</v>
      </c>
      <c r="J1394" s="66">
        <v>0.5</v>
      </c>
      <c r="K1394" s="35">
        <v>240</v>
      </c>
      <c r="L1394" s="35"/>
      <c r="M1394" s="35"/>
      <c r="N1394" s="139"/>
      <c r="O1394" s="138"/>
    </row>
    <row r="1395" ht="28.5" spans="1:15">
      <c r="A1395" s="137">
        <f>COUNTA($A$5:A1394)</f>
        <v>873</v>
      </c>
      <c r="B1395" s="137" t="s">
        <v>2038</v>
      </c>
      <c r="C1395" s="35" t="s">
        <v>2095</v>
      </c>
      <c r="D1395" s="32" t="s">
        <v>2113</v>
      </c>
      <c r="E1395" s="32" t="s">
        <v>2116</v>
      </c>
      <c r="F1395" s="35">
        <v>2016</v>
      </c>
      <c r="G1395" s="32">
        <v>1</v>
      </c>
      <c r="H1395" s="35" t="s">
        <v>2117</v>
      </c>
      <c r="I1395" s="35" t="s">
        <v>2113</v>
      </c>
      <c r="J1395" s="32">
        <v>3</v>
      </c>
      <c r="K1395" s="35">
        <v>1680</v>
      </c>
      <c r="L1395" s="35">
        <v>1680</v>
      </c>
      <c r="M1395" s="35"/>
      <c r="N1395" s="139"/>
      <c r="O1395" s="138"/>
    </row>
    <row r="1396" ht="28.5" spans="1:15">
      <c r="A1396" s="37">
        <f>COUNTA($A$5:A1395)</f>
        <v>874</v>
      </c>
      <c r="B1396" s="37" t="s">
        <v>2038</v>
      </c>
      <c r="C1396" s="35" t="s">
        <v>2095</v>
      </c>
      <c r="D1396" s="32" t="s">
        <v>2113</v>
      </c>
      <c r="E1396" s="35" t="s">
        <v>2118</v>
      </c>
      <c r="F1396" s="10">
        <v>2016</v>
      </c>
      <c r="G1396" s="35">
        <v>2</v>
      </c>
      <c r="H1396" s="35" t="s">
        <v>2090</v>
      </c>
      <c r="I1396" s="35" t="s">
        <v>2113</v>
      </c>
      <c r="J1396" s="35">
        <v>1</v>
      </c>
      <c r="K1396" s="35">
        <v>480</v>
      </c>
      <c r="L1396" s="35">
        <v>1760</v>
      </c>
      <c r="M1396" s="35">
        <v>480</v>
      </c>
      <c r="N1396" s="139"/>
      <c r="O1396" s="138"/>
    </row>
    <row r="1397" ht="28.5" spans="1:15">
      <c r="A1397" s="37"/>
      <c r="B1397" s="37"/>
      <c r="C1397" s="35"/>
      <c r="D1397" s="32"/>
      <c r="E1397" s="35"/>
      <c r="F1397" s="10"/>
      <c r="G1397" s="35"/>
      <c r="H1397" s="35" t="s">
        <v>196</v>
      </c>
      <c r="I1397" s="35" t="s">
        <v>2113</v>
      </c>
      <c r="J1397" s="35">
        <v>2</v>
      </c>
      <c r="K1397" s="35">
        <v>1280</v>
      </c>
      <c r="L1397" s="35"/>
      <c r="M1397" s="35"/>
      <c r="N1397" s="139"/>
      <c r="O1397" s="138"/>
    </row>
    <row r="1398" ht="14.25" spans="1:15">
      <c r="A1398" s="37">
        <f>COUNTA($A$5:A1397)</f>
        <v>875</v>
      </c>
      <c r="B1398" s="37" t="s">
        <v>2038</v>
      </c>
      <c r="C1398" s="35" t="s">
        <v>2095</v>
      </c>
      <c r="D1398" s="35" t="s">
        <v>2119</v>
      </c>
      <c r="E1398" s="35" t="s">
        <v>2120</v>
      </c>
      <c r="F1398" s="10">
        <v>2016</v>
      </c>
      <c r="G1398" s="35">
        <v>3</v>
      </c>
      <c r="H1398" s="35" t="s">
        <v>38</v>
      </c>
      <c r="I1398" s="35" t="s">
        <v>2113</v>
      </c>
      <c r="J1398" s="35">
        <v>0.7</v>
      </c>
      <c r="K1398" s="35">
        <v>224</v>
      </c>
      <c r="L1398" s="35">
        <v>1376</v>
      </c>
      <c r="M1398" s="35">
        <v>640</v>
      </c>
      <c r="N1398" s="139"/>
      <c r="O1398" s="138"/>
    </row>
    <row r="1399" ht="28.5" spans="1:15">
      <c r="A1399" s="37"/>
      <c r="B1399" s="37"/>
      <c r="C1399" s="35"/>
      <c r="D1399" s="35"/>
      <c r="E1399" s="35"/>
      <c r="F1399" s="10"/>
      <c r="G1399" s="35"/>
      <c r="H1399" s="35" t="s">
        <v>196</v>
      </c>
      <c r="I1399" s="35" t="s">
        <v>2113</v>
      </c>
      <c r="J1399" s="35">
        <v>1.8</v>
      </c>
      <c r="K1399" s="35">
        <v>1152</v>
      </c>
      <c r="L1399" s="35"/>
      <c r="M1399" s="35"/>
      <c r="N1399" s="139"/>
      <c r="O1399" s="138"/>
    </row>
    <row r="1400" ht="14.25" spans="1:15">
      <c r="A1400" s="137">
        <f>COUNTA($A$5:A1399)</f>
        <v>876</v>
      </c>
      <c r="B1400" s="137" t="s">
        <v>2038</v>
      </c>
      <c r="C1400" s="35" t="s">
        <v>2095</v>
      </c>
      <c r="D1400" s="35" t="s">
        <v>2119</v>
      </c>
      <c r="E1400" s="35" t="s">
        <v>2121</v>
      </c>
      <c r="F1400" s="10">
        <v>2017</v>
      </c>
      <c r="G1400" s="35">
        <v>3</v>
      </c>
      <c r="H1400" s="35" t="s">
        <v>213</v>
      </c>
      <c r="I1400" s="112" t="s">
        <v>2119</v>
      </c>
      <c r="J1400" s="35">
        <v>2.5</v>
      </c>
      <c r="K1400" s="35">
        <v>500</v>
      </c>
      <c r="L1400" s="35">
        <v>500</v>
      </c>
      <c r="M1400" s="35">
        <v>3360</v>
      </c>
      <c r="N1400" s="139"/>
      <c r="O1400" s="138"/>
    </row>
    <row r="1401" ht="14.25" spans="1:15">
      <c r="A1401" s="37">
        <f>COUNTA($A$5:A1400)</f>
        <v>877</v>
      </c>
      <c r="B1401" s="37" t="s">
        <v>2038</v>
      </c>
      <c r="C1401" s="35" t="s">
        <v>2095</v>
      </c>
      <c r="D1401" s="35" t="s">
        <v>2119</v>
      </c>
      <c r="E1401" s="35" t="s">
        <v>2122</v>
      </c>
      <c r="F1401" s="112" t="s">
        <v>2123</v>
      </c>
      <c r="G1401" s="35">
        <v>3</v>
      </c>
      <c r="H1401" s="35" t="s">
        <v>38</v>
      </c>
      <c r="I1401" s="35" t="s">
        <v>2113</v>
      </c>
      <c r="J1401" s="35">
        <v>4.5</v>
      </c>
      <c r="K1401" s="35">
        <v>1080</v>
      </c>
      <c r="L1401" s="35">
        <v>3624</v>
      </c>
      <c r="M1401" s="35">
        <v>840</v>
      </c>
      <c r="N1401" s="139"/>
      <c r="O1401" s="138"/>
    </row>
    <row r="1402" ht="28.5" spans="1:15">
      <c r="A1402" s="37"/>
      <c r="B1402" s="37"/>
      <c r="C1402" s="35"/>
      <c r="D1402" s="35"/>
      <c r="E1402" s="35"/>
      <c r="F1402" s="112"/>
      <c r="G1402" s="35"/>
      <c r="H1402" s="35" t="s">
        <v>196</v>
      </c>
      <c r="I1402" s="35" t="s">
        <v>2113</v>
      </c>
      <c r="J1402" s="35">
        <v>5.3</v>
      </c>
      <c r="K1402" s="35">
        <v>2544</v>
      </c>
      <c r="L1402" s="35"/>
      <c r="M1402" s="35"/>
      <c r="N1402" s="139"/>
      <c r="O1402" s="138"/>
    </row>
    <row r="1403" ht="28.5" spans="1:15">
      <c r="A1403" s="37">
        <f>COUNTA($A$5:A1402)</f>
        <v>878</v>
      </c>
      <c r="B1403" s="37" t="s">
        <v>2038</v>
      </c>
      <c r="C1403" s="35" t="s">
        <v>2095</v>
      </c>
      <c r="D1403" s="35" t="s">
        <v>2119</v>
      </c>
      <c r="E1403" s="35" t="s">
        <v>2124</v>
      </c>
      <c r="F1403" s="10">
        <v>2016</v>
      </c>
      <c r="G1403" s="35">
        <v>4</v>
      </c>
      <c r="H1403" s="35" t="s">
        <v>38</v>
      </c>
      <c r="I1403" s="35" t="s">
        <v>2113</v>
      </c>
      <c r="J1403" s="35">
        <v>0.7</v>
      </c>
      <c r="K1403" s="35">
        <f>J1403*400*0.8</f>
        <v>224</v>
      </c>
      <c r="L1403" s="35">
        <v>2792</v>
      </c>
      <c r="M1403" s="35" t="s">
        <v>2125</v>
      </c>
      <c r="N1403" s="139"/>
      <c r="O1403" s="138"/>
    </row>
    <row r="1404" ht="28.5" spans="1:15">
      <c r="A1404" s="37"/>
      <c r="B1404" s="37"/>
      <c r="C1404" s="35"/>
      <c r="D1404" s="35"/>
      <c r="E1404" s="35"/>
      <c r="F1404" s="10"/>
      <c r="G1404" s="35"/>
      <c r="H1404" s="35" t="s">
        <v>415</v>
      </c>
      <c r="I1404" s="35" t="s">
        <v>2113</v>
      </c>
      <c r="J1404" s="35">
        <v>1.5</v>
      </c>
      <c r="K1404" s="35">
        <v>720</v>
      </c>
      <c r="L1404" s="35"/>
      <c r="M1404" s="35"/>
      <c r="N1404" s="139"/>
      <c r="O1404" s="138"/>
    </row>
    <row r="1405" ht="28.5" spans="1:15">
      <c r="A1405" s="37"/>
      <c r="B1405" s="37"/>
      <c r="C1405" s="35"/>
      <c r="D1405" s="35"/>
      <c r="E1405" s="35"/>
      <c r="F1405" s="10"/>
      <c r="G1405" s="35"/>
      <c r="H1405" s="35" t="s">
        <v>196</v>
      </c>
      <c r="I1405" s="35" t="s">
        <v>2113</v>
      </c>
      <c r="J1405" s="35">
        <v>2.4</v>
      </c>
      <c r="K1405" s="35">
        <v>1536</v>
      </c>
      <c r="L1405" s="35"/>
      <c r="M1405" s="35"/>
      <c r="N1405" s="139"/>
      <c r="O1405" s="138"/>
    </row>
    <row r="1406" ht="14.25" spans="1:15">
      <c r="A1406" s="37"/>
      <c r="B1406" s="37"/>
      <c r="C1406" s="35"/>
      <c r="D1406" s="35"/>
      <c r="E1406" s="35"/>
      <c r="F1406" s="10"/>
      <c r="G1406" s="35"/>
      <c r="H1406" s="35" t="s">
        <v>25</v>
      </c>
      <c r="I1406" s="112" t="s">
        <v>2119</v>
      </c>
      <c r="J1406" s="35">
        <v>28</v>
      </c>
      <c r="K1406" s="35">
        <v>336</v>
      </c>
      <c r="L1406" s="35"/>
      <c r="M1406" s="35"/>
      <c r="N1406" s="139"/>
      <c r="O1406" s="138"/>
    </row>
    <row r="1407" ht="14.25" spans="1:15">
      <c r="A1407" s="137">
        <f>COUNTA($A$5:A1406)</f>
        <v>879</v>
      </c>
      <c r="B1407" s="137" t="s">
        <v>2038</v>
      </c>
      <c r="C1407" s="35" t="s">
        <v>2095</v>
      </c>
      <c r="D1407" s="35" t="s">
        <v>2119</v>
      </c>
      <c r="E1407" s="35" t="s">
        <v>2126</v>
      </c>
      <c r="F1407" s="112" t="s">
        <v>2127</v>
      </c>
      <c r="G1407" s="35">
        <v>5</v>
      </c>
      <c r="H1407" s="35" t="s">
        <v>38</v>
      </c>
      <c r="I1407" s="35" t="s">
        <v>2113</v>
      </c>
      <c r="J1407" s="143">
        <v>0.7</v>
      </c>
      <c r="K1407" s="35">
        <v>224</v>
      </c>
      <c r="L1407" s="35">
        <v>224</v>
      </c>
      <c r="M1407" s="35">
        <v>480</v>
      </c>
      <c r="N1407" s="139"/>
      <c r="O1407" s="138"/>
    </row>
    <row r="1408" ht="28.5" spans="1:15">
      <c r="A1408" s="137">
        <f>COUNTA($A$5:A1407)</f>
        <v>880</v>
      </c>
      <c r="B1408" s="137" t="s">
        <v>2038</v>
      </c>
      <c r="C1408" s="35" t="s">
        <v>2095</v>
      </c>
      <c r="D1408" s="35" t="s">
        <v>2119</v>
      </c>
      <c r="E1408" s="35" t="s">
        <v>2128</v>
      </c>
      <c r="F1408" s="112" t="s">
        <v>2123</v>
      </c>
      <c r="G1408" s="35">
        <v>4</v>
      </c>
      <c r="H1408" s="35" t="s">
        <v>196</v>
      </c>
      <c r="I1408" s="35" t="s">
        <v>2113</v>
      </c>
      <c r="J1408" s="35">
        <v>3.6</v>
      </c>
      <c r="K1408" s="35">
        <v>1728</v>
      </c>
      <c r="L1408" s="35">
        <v>1728</v>
      </c>
      <c r="M1408" s="35">
        <v>864</v>
      </c>
      <c r="N1408" s="139"/>
      <c r="O1408" s="138"/>
    </row>
    <row r="1409" ht="14.25" spans="1:15">
      <c r="A1409" s="37">
        <f>COUNTA($A$5:A1408)</f>
        <v>881</v>
      </c>
      <c r="B1409" s="37" t="s">
        <v>2038</v>
      </c>
      <c r="C1409" s="35" t="s">
        <v>2095</v>
      </c>
      <c r="D1409" s="35" t="s">
        <v>2119</v>
      </c>
      <c r="E1409" s="35" t="s">
        <v>2129</v>
      </c>
      <c r="F1409" s="112" t="s">
        <v>2130</v>
      </c>
      <c r="G1409" s="35">
        <v>2</v>
      </c>
      <c r="H1409" s="35" t="s">
        <v>143</v>
      </c>
      <c r="I1409" s="112" t="s">
        <v>2119</v>
      </c>
      <c r="J1409" s="35">
        <v>1.03</v>
      </c>
      <c r="K1409" s="35">
        <v>329.6</v>
      </c>
      <c r="L1409" s="35">
        <v>819.2</v>
      </c>
      <c r="M1409" s="35"/>
      <c r="N1409" s="139"/>
      <c r="O1409" s="138"/>
    </row>
    <row r="1410" ht="14.25" spans="1:15">
      <c r="A1410" s="37"/>
      <c r="B1410" s="37"/>
      <c r="C1410" s="35"/>
      <c r="D1410" s="35"/>
      <c r="E1410" s="35"/>
      <c r="F1410" s="112"/>
      <c r="G1410" s="35"/>
      <c r="H1410" s="35" t="s">
        <v>38</v>
      </c>
      <c r="I1410" s="112" t="s">
        <v>2119</v>
      </c>
      <c r="J1410" s="35">
        <v>1.53</v>
      </c>
      <c r="K1410" s="35">
        <v>489.6</v>
      </c>
      <c r="L1410" s="35"/>
      <c r="M1410" s="35"/>
      <c r="N1410" s="139"/>
      <c r="O1410" s="138"/>
    </row>
    <row r="1411" ht="28.5" spans="1:15">
      <c r="A1411" s="137">
        <f>COUNTA($A$5:A1410)</f>
        <v>882</v>
      </c>
      <c r="B1411" s="137" t="s">
        <v>2038</v>
      </c>
      <c r="C1411" s="35" t="s">
        <v>2095</v>
      </c>
      <c r="D1411" s="35" t="s">
        <v>2119</v>
      </c>
      <c r="E1411" s="35" t="s">
        <v>2131</v>
      </c>
      <c r="F1411" s="112" t="s">
        <v>2130</v>
      </c>
      <c r="G1411" s="35">
        <v>3</v>
      </c>
      <c r="H1411" s="35" t="s">
        <v>196</v>
      </c>
      <c r="I1411" s="35" t="s">
        <v>2113</v>
      </c>
      <c r="J1411" s="35">
        <v>1.25</v>
      </c>
      <c r="K1411" s="35">
        <v>800</v>
      </c>
      <c r="L1411" s="35">
        <v>800</v>
      </c>
      <c r="M1411" s="35"/>
      <c r="N1411" s="139"/>
      <c r="O1411" s="138"/>
    </row>
    <row r="1412" ht="28.5" spans="1:15">
      <c r="A1412" s="137">
        <f>COUNTA($A$5:A1411)</f>
        <v>883</v>
      </c>
      <c r="B1412" s="137" t="s">
        <v>2038</v>
      </c>
      <c r="C1412" s="37" t="s">
        <v>2132</v>
      </c>
      <c r="D1412" s="37" t="s">
        <v>2133</v>
      </c>
      <c r="E1412" s="37" t="s">
        <v>2134</v>
      </c>
      <c r="F1412" s="37">
        <v>2015</v>
      </c>
      <c r="G1412" s="37">
        <v>4</v>
      </c>
      <c r="H1412" s="35" t="s">
        <v>196</v>
      </c>
      <c r="I1412" s="37" t="s">
        <v>2133</v>
      </c>
      <c r="J1412" s="37">
        <v>1.5</v>
      </c>
      <c r="K1412" s="37">
        <v>720</v>
      </c>
      <c r="L1412" s="37">
        <v>720</v>
      </c>
      <c r="M1412" s="37">
        <v>225</v>
      </c>
      <c r="N1412" s="139"/>
      <c r="O1412" s="138"/>
    </row>
    <row r="1413" ht="28.5" spans="1:15">
      <c r="A1413" s="37">
        <f>COUNTA($A$5:A1412)</f>
        <v>884</v>
      </c>
      <c r="B1413" s="37" t="s">
        <v>2038</v>
      </c>
      <c r="C1413" s="37" t="s">
        <v>2132</v>
      </c>
      <c r="D1413" s="37" t="s">
        <v>2133</v>
      </c>
      <c r="E1413" s="37" t="s">
        <v>2135</v>
      </c>
      <c r="F1413" s="37">
        <v>2014</v>
      </c>
      <c r="G1413" s="37">
        <v>5</v>
      </c>
      <c r="H1413" s="35" t="s">
        <v>280</v>
      </c>
      <c r="I1413" s="37" t="s">
        <v>2133</v>
      </c>
      <c r="J1413" s="37">
        <v>1.6</v>
      </c>
      <c r="K1413" s="37">
        <v>480</v>
      </c>
      <c r="L1413" s="37">
        <v>2352</v>
      </c>
      <c r="M1413" s="37">
        <v>1149</v>
      </c>
      <c r="N1413" s="139"/>
      <c r="O1413" s="138"/>
    </row>
    <row r="1414" ht="14.25" spans="1:15">
      <c r="A1414" s="37"/>
      <c r="B1414" s="37"/>
      <c r="C1414" s="37"/>
      <c r="D1414" s="37"/>
      <c r="E1414" s="37"/>
      <c r="F1414" s="37"/>
      <c r="G1414" s="37"/>
      <c r="H1414" s="37" t="s">
        <v>38</v>
      </c>
      <c r="I1414" s="37" t="s">
        <v>2133</v>
      </c>
      <c r="J1414" s="37">
        <v>1.8</v>
      </c>
      <c r="K1414" s="37">
        <v>432</v>
      </c>
      <c r="L1414" s="37"/>
      <c r="M1414" s="37"/>
      <c r="N1414" s="139"/>
      <c r="O1414" s="138"/>
    </row>
    <row r="1415" ht="28.5" spans="1:15">
      <c r="A1415" s="37"/>
      <c r="B1415" s="37"/>
      <c r="C1415" s="37"/>
      <c r="D1415" s="37"/>
      <c r="E1415" s="37"/>
      <c r="F1415" s="37"/>
      <c r="G1415" s="37"/>
      <c r="H1415" s="35" t="s">
        <v>196</v>
      </c>
      <c r="I1415" s="37" t="s">
        <v>2133</v>
      </c>
      <c r="J1415" s="37">
        <v>3</v>
      </c>
      <c r="K1415" s="37">
        <v>1440</v>
      </c>
      <c r="L1415" s="37"/>
      <c r="M1415" s="37"/>
      <c r="N1415" s="139"/>
      <c r="O1415" s="138"/>
    </row>
    <row r="1416" ht="28.5" spans="1:15">
      <c r="A1416" s="37">
        <f>COUNTA($A$5:A1415)</f>
        <v>885</v>
      </c>
      <c r="B1416" s="37" t="s">
        <v>2038</v>
      </c>
      <c r="C1416" s="37" t="s">
        <v>2132</v>
      </c>
      <c r="D1416" s="37" t="s">
        <v>2133</v>
      </c>
      <c r="E1416" s="37" t="s">
        <v>2136</v>
      </c>
      <c r="F1416" s="37">
        <v>2018</v>
      </c>
      <c r="G1416" s="37">
        <v>3</v>
      </c>
      <c r="H1416" s="35" t="s">
        <v>196</v>
      </c>
      <c r="I1416" s="37" t="s">
        <v>2133</v>
      </c>
      <c r="J1416" s="37">
        <v>4.5</v>
      </c>
      <c r="K1416" s="37">
        <v>2880</v>
      </c>
      <c r="L1416" s="37">
        <v>3120</v>
      </c>
      <c r="M1416" s="37">
        <v>960</v>
      </c>
      <c r="N1416" s="139"/>
      <c r="O1416" s="138"/>
    </row>
    <row r="1417" ht="14.25" spans="1:15">
      <c r="A1417" s="37"/>
      <c r="B1417" s="37"/>
      <c r="C1417" s="37"/>
      <c r="D1417" s="37"/>
      <c r="E1417" s="37"/>
      <c r="F1417" s="37"/>
      <c r="G1417" s="37"/>
      <c r="H1417" s="37" t="s">
        <v>25</v>
      </c>
      <c r="I1417" s="37" t="s">
        <v>2133</v>
      </c>
      <c r="J1417" s="37">
        <v>20</v>
      </c>
      <c r="K1417" s="37">
        <v>240</v>
      </c>
      <c r="L1417" s="37"/>
      <c r="M1417" s="37"/>
      <c r="N1417" s="139"/>
      <c r="O1417" s="138"/>
    </row>
    <row r="1418" ht="14.25" spans="1:15">
      <c r="A1418" s="37">
        <f>COUNTA($A$5:A1417)</f>
        <v>886</v>
      </c>
      <c r="B1418" s="37" t="s">
        <v>2038</v>
      </c>
      <c r="C1418" s="37" t="s">
        <v>2132</v>
      </c>
      <c r="D1418" s="37" t="s">
        <v>2137</v>
      </c>
      <c r="E1418" s="37" t="s">
        <v>2138</v>
      </c>
      <c r="F1418" s="37">
        <v>2014</v>
      </c>
      <c r="G1418" s="37">
        <v>6</v>
      </c>
      <c r="H1418" s="37" t="s">
        <v>25</v>
      </c>
      <c r="I1418" s="37" t="s">
        <v>2137</v>
      </c>
      <c r="J1418" s="37">
        <v>27</v>
      </c>
      <c r="K1418" s="37">
        <v>243</v>
      </c>
      <c r="L1418" s="37">
        <v>569.4</v>
      </c>
      <c r="M1418" s="37">
        <v>326.4</v>
      </c>
      <c r="N1418" s="139"/>
      <c r="O1418" s="138"/>
    </row>
    <row r="1419" ht="14.25" spans="1:15">
      <c r="A1419" s="37"/>
      <c r="B1419" s="37"/>
      <c r="C1419" s="37"/>
      <c r="D1419" s="37"/>
      <c r="E1419" s="37"/>
      <c r="F1419" s="37"/>
      <c r="G1419" s="37"/>
      <c r="H1419" s="37" t="s">
        <v>38</v>
      </c>
      <c r="I1419" s="37" t="s">
        <v>2137</v>
      </c>
      <c r="J1419" s="37">
        <v>1.36</v>
      </c>
      <c r="K1419" s="37">
        <v>326.4</v>
      </c>
      <c r="L1419" s="37"/>
      <c r="M1419" s="37"/>
      <c r="N1419" s="139"/>
      <c r="O1419" s="138"/>
    </row>
    <row r="1420" ht="14.25" spans="1:15">
      <c r="A1420" s="37">
        <f>COUNTA($A$5:A1419)</f>
        <v>887</v>
      </c>
      <c r="B1420" s="37" t="s">
        <v>2038</v>
      </c>
      <c r="C1420" s="37" t="s">
        <v>2132</v>
      </c>
      <c r="D1420" s="37" t="s">
        <v>2137</v>
      </c>
      <c r="E1420" s="37" t="s">
        <v>2139</v>
      </c>
      <c r="F1420" s="37">
        <v>2016</v>
      </c>
      <c r="G1420" s="37">
        <v>2</v>
      </c>
      <c r="H1420" s="37" t="s">
        <v>38</v>
      </c>
      <c r="I1420" s="37" t="s">
        <v>2137</v>
      </c>
      <c r="J1420" s="37">
        <v>3.2</v>
      </c>
      <c r="K1420" s="37">
        <v>1024</v>
      </c>
      <c r="L1420" s="37">
        <v>4224</v>
      </c>
      <c r="M1420" s="37"/>
      <c r="N1420" s="139"/>
      <c r="O1420" s="138"/>
    </row>
    <row r="1421" ht="28.5" spans="1:15">
      <c r="A1421" s="37"/>
      <c r="B1421" s="37"/>
      <c r="C1421" s="37"/>
      <c r="D1421" s="37"/>
      <c r="E1421" s="37"/>
      <c r="F1421" s="37"/>
      <c r="G1421" s="37"/>
      <c r="H1421" s="35" t="s">
        <v>196</v>
      </c>
      <c r="I1421" s="37" t="s">
        <v>2137</v>
      </c>
      <c r="J1421" s="37">
        <v>5</v>
      </c>
      <c r="K1421" s="37">
        <v>3200</v>
      </c>
      <c r="L1421" s="37"/>
      <c r="M1421" s="37"/>
      <c r="N1421" s="139"/>
      <c r="O1421" s="138"/>
    </row>
    <row r="1422" ht="28.5" spans="1:15">
      <c r="A1422" s="37">
        <f>COUNTA($A$5:A1421)</f>
        <v>888</v>
      </c>
      <c r="B1422" s="37" t="s">
        <v>2038</v>
      </c>
      <c r="C1422" s="37" t="s">
        <v>2132</v>
      </c>
      <c r="D1422" s="37" t="s">
        <v>2137</v>
      </c>
      <c r="E1422" s="37" t="s">
        <v>2140</v>
      </c>
      <c r="F1422" s="37">
        <v>2016</v>
      </c>
      <c r="G1422" s="37">
        <v>3</v>
      </c>
      <c r="H1422" s="35" t="s">
        <v>196</v>
      </c>
      <c r="I1422" s="37" t="s">
        <v>2137</v>
      </c>
      <c r="J1422" s="37">
        <v>2.5</v>
      </c>
      <c r="K1422" s="35">
        <v>1600</v>
      </c>
      <c r="L1422" s="35">
        <v>2259.2</v>
      </c>
      <c r="M1422" s="37"/>
      <c r="N1422" s="139"/>
      <c r="O1422" s="138"/>
    </row>
    <row r="1423" ht="14.25" spans="1:15">
      <c r="A1423" s="37"/>
      <c r="B1423" s="37"/>
      <c r="C1423" s="37"/>
      <c r="D1423" s="37"/>
      <c r="E1423" s="37"/>
      <c r="F1423" s="37"/>
      <c r="G1423" s="37"/>
      <c r="H1423" s="37" t="s">
        <v>38</v>
      </c>
      <c r="I1423" s="37" t="s">
        <v>2137</v>
      </c>
      <c r="J1423" s="37">
        <v>2.06</v>
      </c>
      <c r="K1423" s="35">
        <v>659.2</v>
      </c>
      <c r="L1423" s="35"/>
      <c r="M1423" s="37"/>
      <c r="N1423" s="139"/>
      <c r="O1423" s="138"/>
    </row>
    <row r="1424" ht="28.5" spans="1:15">
      <c r="A1424" s="137">
        <f>COUNTA($A$5:A1423)</f>
        <v>889</v>
      </c>
      <c r="B1424" s="137" t="s">
        <v>2038</v>
      </c>
      <c r="C1424" s="37" t="s">
        <v>2132</v>
      </c>
      <c r="D1424" s="37" t="s">
        <v>2133</v>
      </c>
      <c r="E1424" s="37" t="s">
        <v>2141</v>
      </c>
      <c r="F1424" s="37">
        <v>2016</v>
      </c>
      <c r="G1424" s="37">
        <v>3</v>
      </c>
      <c r="H1424" s="35" t="s">
        <v>196</v>
      </c>
      <c r="I1424" s="37" t="s">
        <v>2133</v>
      </c>
      <c r="J1424" s="37">
        <v>6.6</v>
      </c>
      <c r="K1424" s="37">
        <v>4224</v>
      </c>
      <c r="L1424" s="37">
        <v>4224</v>
      </c>
      <c r="M1424" s="37"/>
      <c r="N1424" s="139"/>
      <c r="O1424" s="138"/>
    </row>
    <row r="1425" ht="28.5" spans="1:15">
      <c r="A1425" s="137">
        <f>COUNTA($A$5:A1424)</f>
        <v>890</v>
      </c>
      <c r="B1425" s="137" t="s">
        <v>2038</v>
      </c>
      <c r="C1425" s="35" t="s">
        <v>2142</v>
      </c>
      <c r="D1425" s="35" t="s">
        <v>2142</v>
      </c>
      <c r="E1425" s="35" t="s">
        <v>2143</v>
      </c>
      <c r="F1425" s="35">
        <v>2018</v>
      </c>
      <c r="G1425" s="35">
        <v>3</v>
      </c>
      <c r="H1425" s="35" t="s">
        <v>196</v>
      </c>
      <c r="I1425" s="35" t="s">
        <v>2142</v>
      </c>
      <c r="J1425" s="35">
        <v>2</v>
      </c>
      <c r="K1425" s="37">
        <v>1280</v>
      </c>
      <c r="L1425" s="37">
        <v>1280</v>
      </c>
      <c r="M1425" s="35">
        <v>640</v>
      </c>
      <c r="N1425" s="139"/>
      <c r="O1425" s="138"/>
    </row>
    <row r="1426" ht="28.5" spans="1:15">
      <c r="A1426" s="137">
        <f>COUNTA($A$5:A1425)</f>
        <v>891</v>
      </c>
      <c r="B1426" s="137" t="s">
        <v>2038</v>
      </c>
      <c r="C1426" s="35" t="s">
        <v>2142</v>
      </c>
      <c r="D1426" s="35" t="s">
        <v>2144</v>
      </c>
      <c r="E1426" s="35" t="s">
        <v>2145</v>
      </c>
      <c r="F1426" s="35">
        <v>2018</v>
      </c>
      <c r="G1426" s="35">
        <v>2</v>
      </c>
      <c r="H1426" s="35" t="s">
        <v>415</v>
      </c>
      <c r="I1426" s="35" t="s">
        <v>2144</v>
      </c>
      <c r="J1426" s="35">
        <v>1</v>
      </c>
      <c r="K1426" s="37">
        <v>480</v>
      </c>
      <c r="L1426" s="37">
        <v>480</v>
      </c>
      <c r="M1426" s="35">
        <v>864</v>
      </c>
      <c r="N1426" s="139"/>
      <c r="O1426" s="138"/>
    </row>
    <row r="1427" ht="28.5" spans="1:15">
      <c r="A1427" s="137">
        <f>COUNTA($A$5:A1426)</f>
        <v>892</v>
      </c>
      <c r="B1427" s="137" t="s">
        <v>2038</v>
      </c>
      <c r="C1427" s="35" t="s">
        <v>2142</v>
      </c>
      <c r="D1427" s="35" t="s">
        <v>2146</v>
      </c>
      <c r="E1427" s="35" t="s">
        <v>2147</v>
      </c>
      <c r="F1427" s="35">
        <v>2018</v>
      </c>
      <c r="G1427" s="35">
        <v>2</v>
      </c>
      <c r="H1427" s="35" t="s">
        <v>196</v>
      </c>
      <c r="I1427" s="35" t="s">
        <v>2146</v>
      </c>
      <c r="J1427" s="35">
        <v>4</v>
      </c>
      <c r="K1427" s="37">
        <f t="shared" ref="K1427:K1431" si="35">J1427*800*0.8</f>
        <v>2560</v>
      </c>
      <c r="L1427" s="37">
        <v>2560</v>
      </c>
      <c r="M1427" s="35"/>
      <c r="N1427" s="139"/>
      <c r="O1427" s="138"/>
    </row>
    <row r="1428" ht="28.5" spans="1:15">
      <c r="A1428" s="137">
        <f>COUNTA($A$5:A1427)</f>
        <v>893</v>
      </c>
      <c r="B1428" s="137" t="s">
        <v>2038</v>
      </c>
      <c r="C1428" s="35" t="s">
        <v>2142</v>
      </c>
      <c r="D1428" s="35" t="s">
        <v>2146</v>
      </c>
      <c r="E1428" s="35" t="s">
        <v>2148</v>
      </c>
      <c r="F1428" s="35" t="s">
        <v>1787</v>
      </c>
      <c r="G1428" s="35">
        <v>3</v>
      </c>
      <c r="H1428" s="35" t="s">
        <v>196</v>
      </c>
      <c r="I1428" s="35" t="s">
        <v>2146</v>
      </c>
      <c r="J1428" s="35">
        <v>4</v>
      </c>
      <c r="K1428" s="37">
        <v>3200</v>
      </c>
      <c r="L1428" s="37">
        <v>3200</v>
      </c>
      <c r="M1428" s="32"/>
      <c r="N1428" s="139"/>
      <c r="O1428" s="138"/>
    </row>
    <row r="1429" ht="28.5" spans="1:15">
      <c r="A1429" s="137">
        <f>COUNTA($A$5:A1428)</f>
        <v>894</v>
      </c>
      <c r="B1429" s="137" t="s">
        <v>2038</v>
      </c>
      <c r="C1429" s="35" t="s">
        <v>2142</v>
      </c>
      <c r="D1429" s="35" t="s">
        <v>2146</v>
      </c>
      <c r="E1429" s="35" t="s">
        <v>2149</v>
      </c>
      <c r="F1429" s="66">
        <v>2018</v>
      </c>
      <c r="G1429" s="35">
        <v>2</v>
      </c>
      <c r="H1429" s="35" t="s">
        <v>196</v>
      </c>
      <c r="I1429" s="35" t="s">
        <v>2146</v>
      </c>
      <c r="J1429" s="35">
        <v>6</v>
      </c>
      <c r="K1429" s="37">
        <f t="shared" si="35"/>
        <v>3840</v>
      </c>
      <c r="L1429" s="37">
        <v>3840</v>
      </c>
      <c r="M1429" s="32"/>
      <c r="N1429" s="139"/>
      <c r="O1429" s="138"/>
    </row>
    <row r="1430" ht="28.5" spans="1:15">
      <c r="A1430" s="137">
        <f>COUNTA($A$5:A1429)</f>
        <v>895</v>
      </c>
      <c r="B1430" s="137" t="s">
        <v>2038</v>
      </c>
      <c r="C1430" s="35" t="s">
        <v>2142</v>
      </c>
      <c r="D1430" s="35" t="s">
        <v>2150</v>
      </c>
      <c r="E1430" s="35" t="s">
        <v>2151</v>
      </c>
      <c r="F1430" s="35">
        <v>2014</v>
      </c>
      <c r="G1430" s="35">
        <v>1</v>
      </c>
      <c r="H1430" s="35" t="s">
        <v>196</v>
      </c>
      <c r="I1430" s="35" t="s">
        <v>2150</v>
      </c>
      <c r="J1430" s="35">
        <v>1.2</v>
      </c>
      <c r="K1430" s="37">
        <f>J1430*800*0.6</f>
        <v>576</v>
      </c>
      <c r="L1430" s="37">
        <v>576</v>
      </c>
      <c r="M1430" s="32"/>
      <c r="N1430" s="139"/>
      <c r="O1430" s="138"/>
    </row>
    <row r="1431" ht="28.5" spans="1:15">
      <c r="A1431" s="137">
        <f>COUNTA($A$5:A1430)</f>
        <v>896</v>
      </c>
      <c r="B1431" s="137" t="s">
        <v>2038</v>
      </c>
      <c r="C1431" s="35" t="s">
        <v>2142</v>
      </c>
      <c r="D1431" s="35" t="s">
        <v>2150</v>
      </c>
      <c r="E1431" s="35" t="s">
        <v>2152</v>
      </c>
      <c r="F1431" s="35">
        <v>2019</v>
      </c>
      <c r="G1431" s="35">
        <v>2</v>
      </c>
      <c r="H1431" s="35" t="s">
        <v>196</v>
      </c>
      <c r="I1431" s="35" t="s">
        <v>2150</v>
      </c>
      <c r="J1431" s="35">
        <v>1.5</v>
      </c>
      <c r="K1431" s="35">
        <f t="shared" si="35"/>
        <v>960</v>
      </c>
      <c r="L1431" s="35">
        <v>960</v>
      </c>
      <c r="M1431" s="32"/>
      <c r="N1431" s="139"/>
      <c r="O1431" s="138"/>
    </row>
    <row r="1432" ht="14.25" spans="1:15">
      <c r="A1432" s="137">
        <f>COUNTA($A$5:A1431)</f>
        <v>897</v>
      </c>
      <c r="B1432" s="137" t="s">
        <v>2038</v>
      </c>
      <c r="C1432" s="35" t="s">
        <v>2142</v>
      </c>
      <c r="D1432" s="35" t="s">
        <v>2153</v>
      </c>
      <c r="E1432" s="35" t="s">
        <v>2154</v>
      </c>
      <c r="F1432" s="35">
        <v>2018</v>
      </c>
      <c r="G1432" s="35">
        <v>3</v>
      </c>
      <c r="H1432" s="35" t="s">
        <v>237</v>
      </c>
      <c r="I1432" s="35" t="s">
        <v>2153</v>
      </c>
      <c r="J1432" s="35">
        <v>8</v>
      </c>
      <c r="K1432" s="35">
        <f>J1432*250*0.8</f>
        <v>1600</v>
      </c>
      <c r="L1432" s="35">
        <v>1600</v>
      </c>
      <c r="M1432" s="32"/>
      <c r="N1432" s="139"/>
      <c r="O1432" s="138"/>
    </row>
    <row r="1433" ht="28.5" spans="1:15">
      <c r="A1433" s="137">
        <f>COUNTA($A$5:A1432)</f>
        <v>898</v>
      </c>
      <c r="B1433" s="137" t="s">
        <v>2038</v>
      </c>
      <c r="C1433" s="35" t="s">
        <v>2155</v>
      </c>
      <c r="D1433" s="35" t="s">
        <v>2156</v>
      </c>
      <c r="E1433" s="35" t="s">
        <v>2157</v>
      </c>
      <c r="F1433" s="35">
        <v>2015</v>
      </c>
      <c r="G1433" s="35">
        <v>2</v>
      </c>
      <c r="H1433" s="35" t="s">
        <v>196</v>
      </c>
      <c r="I1433" s="35" t="s">
        <v>2158</v>
      </c>
      <c r="J1433" s="37">
        <v>6</v>
      </c>
      <c r="K1433" s="35">
        <f>800*0.6*6</f>
        <v>2880</v>
      </c>
      <c r="L1433" s="35">
        <v>2880</v>
      </c>
      <c r="M1433" s="35">
        <v>768</v>
      </c>
      <c r="N1433" s="139"/>
      <c r="O1433" s="138"/>
    </row>
    <row r="1434" ht="28.5" spans="1:15">
      <c r="A1434" s="140">
        <f>COUNTA($A$5:A1433)</f>
        <v>899</v>
      </c>
      <c r="B1434" s="37" t="s">
        <v>2038</v>
      </c>
      <c r="C1434" s="35" t="s">
        <v>2155</v>
      </c>
      <c r="D1434" s="35" t="s">
        <v>2159</v>
      </c>
      <c r="E1434" s="35" t="s">
        <v>2160</v>
      </c>
      <c r="F1434" s="112" t="s">
        <v>2161</v>
      </c>
      <c r="G1434" s="35">
        <v>4</v>
      </c>
      <c r="H1434" s="35" t="s">
        <v>2162</v>
      </c>
      <c r="I1434" s="35" t="s">
        <v>2163</v>
      </c>
      <c r="J1434" s="35">
        <v>0.5</v>
      </c>
      <c r="K1434" s="35">
        <f>600*0.8*0.5</f>
        <v>240</v>
      </c>
      <c r="L1434" s="35">
        <v>2696</v>
      </c>
      <c r="M1434" s="35">
        <v>1480</v>
      </c>
      <c r="N1434" s="139"/>
      <c r="O1434" s="138"/>
    </row>
    <row r="1435" ht="28.5" spans="1:15">
      <c r="A1435" s="144"/>
      <c r="B1435" s="37"/>
      <c r="C1435" s="35"/>
      <c r="D1435" s="35"/>
      <c r="E1435" s="35"/>
      <c r="F1435" s="112"/>
      <c r="G1435" s="35"/>
      <c r="H1435" s="35" t="s">
        <v>280</v>
      </c>
      <c r="I1435" s="35" t="s">
        <v>2163</v>
      </c>
      <c r="J1435" s="35">
        <v>1.5</v>
      </c>
      <c r="K1435" s="35">
        <f>500*0.8*1.5</f>
        <v>600</v>
      </c>
      <c r="L1435" s="35"/>
      <c r="M1435" s="35"/>
      <c r="N1435" s="139"/>
      <c r="O1435" s="138"/>
    </row>
    <row r="1436" ht="28.5" spans="1:15">
      <c r="A1436" s="141"/>
      <c r="B1436" s="37"/>
      <c r="C1436" s="35"/>
      <c r="D1436" s="35"/>
      <c r="E1436" s="35"/>
      <c r="F1436" s="112"/>
      <c r="G1436" s="35"/>
      <c r="H1436" s="35" t="s">
        <v>196</v>
      </c>
      <c r="I1436" s="35" t="s">
        <v>2163</v>
      </c>
      <c r="J1436" s="35">
        <v>2.9</v>
      </c>
      <c r="K1436" s="35">
        <f>800*0.8*2.9</f>
        <v>1856</v>
      </c>
      <c r="L1436" s="35"/>
      <c r="M1436" s="35"/>
      <c r="N1436" s="139"/>
      <c r="O1436" s="138"/>
    </row>
    <row r="1437" ht="28.5" spans="1:15">
      <c r="A1437" s="137">
        <f>COUNTA($A$5:A1436)</f>
        <v>900</v>
      </c>
      <c r="B1437" s="137" t="s">
        <v>2038</v>
      </c>
      <c r="C1437" s="35" t="s">
        <v>2155</v>
      </c>
      <c r="D1437" s="35" t="s">
        <v>2164</v>
      </c>
      <c r="E1437" s="35" t="s">
        <v>2165</v>
      </c>
      <c r="F1437" s="35">
        <v>2014</v>
      </c>
      <c r="G1437" s="35">
        <v>3</v>
      </c>
      <c r="H1437" s="35" t="s">
        <v>196</v>
      </c>
      <c r="I1437" s="35" t="s">
        <v>2166</v>
      </c>
      <c r="J1437" s="35">
        <v>2.1</v>
      </c>
      <c r="K1437" s="35">
        <f>800*0.6*2.1</f>
        <v>1008</v>
      </c>
      <c r="L1437" s="35">
        <f>800*0.6*2.1</f>
        <v>1008</v>
      </c>
      <c r="M1437" s="35"/>
      <c r="N1437" s="139"/>
      <c r="O1437" s="138"/>
    </row>
    <row r="1438" ht="28.5" spans="1:15">
      <c r="A1438" s="137">
        <f>COUNTA($A$5:A1437)</f>
        <v>901</v>
      </c>
      <c r="B1438" s="137" t="s">
        <v>2038</v>
      </c>
      <c r="C1438" s="35" t="s">
        <v>2155</v>
      </c>
      <c r="D1438" s="35" t="s">
        <v>2167</v>
      </c>
      <c r="E1438" s="35" t="s">
        <v>2168</v>
      </c>
      <c r="F1438" s="35">
        <v>2019</v>
      </c>
      <c r="G1438" s="35">
        <v>2</v>
      </c>
      <c r="H1438" s="35" t="s">
        <v>196</v>
      </c>
      <c r="I1438" s="35" t="s">
        <v>1107</v>
      </c>
      <c r="J1438" s="35">
        <v>1.5</v>
      </c>
      <c r="K1438" s="35">
        <f>800*0.8*1.5</f>
        <v>960</v>
      </c>
      <c r="L1438" s="35">
        <f>800*0.8*1.5</f>
        <v>960</v>
      </c>
      <c r="M1438" s="35"/>
      <c r="N1438" s="139"/>
      <c r="O1438" s="138"/>
    </row>
    <row r="1439" ht="28.5" spans="1:15">
      <c r="A1439" s="137">
        <f>COUNTA($A$5:A1438)</f>
        <v>902</v>
      </c>
      <c r="B1439" s="137" t="s">
        <v>2038</v>
      </c>
      <c r="C1439" s="35" t="s">
        <v>2155</v>
      </c>
      <c r="D1439" s="35" t="s">
        <v>1840</v>
      </c>
      <c r="E1439" s="35" t="s">
        <v>2169</v>
      </c>
      <c r="F1439" s="35">
        <v>2019</v>
      </c>
      <c r="G1439" s="35">
        <v>4</v>
      </c>
      <c r="H1439" s="35" t="s">
        <v>196</v>
      </c>
      <c r="I1439" s="35" t="s">
        <v>2170</v>
      </c>
      <c r="J1439" s="35">
        <v>1.5</v>
      </c>
      <c r="K1439" s="35">
        <f>800*0.8*1.5</f>
        <v>960</v>
      </c>
      <c r="L1439" s="35">
        <f>800*0.8*1.5</f>
        <v>960</v>
      </c>
      <c r="M1439" s="35"/>
      <c r="N1439" s="139"/>
      <c r="O1439" s="138"/>
    </row>
    <row r="1440" ht="28.5" spans="1:15">
      <c r="A1440" s="37">
        <f>COUNTA($A$5:A1439)</f>
        <v>903</v>
      </c>
      <c r="B1440" s="37" t="s">
        <v>2038</v>
      </c>
      <c r="C1440" s="35" t="s">
        <v>2155</v>
      </c>
      <c r="D1440" s="35" t="s">
        <v>1840</v>
      </c>
      <c r="E1440" s="35" t="s">
        <v>2171</v>
      </c>
      <c r="F1440" s="112" t="s">
        <v>2161</v>
      </c>
      <c r="G1440" s="35">
        <v>5</v>
      </c>
      <c r="H1440" s="35" t="s">
        <v>196</v>
      </c>
      <c r="I1440" s="35" t="s">
        <v>2170</v>
      </c>
      <c r="J1440" s="35">
        <v>2.5</v>
      </c>
      <c r="K1440" s="35">
        <f>800*0.8*2.5</f>
        <v>1600</v>
      </c>
      <c r="L1440" s="35">
        <v>2016</v>
      </c>
      <c r="M1440" s="35"/>
      <c r="N1440" s="139"/>
      <c r="O1440" s="138"/>
    </row>
    <row r="1441" ht="14.25" spans="1:15">
      <c r="A1441" s="37"/>
      <c r="B1441" s="37"/>
      <c r="C1441" s="35"/>
      <c r="D1441" s="35"/>
      <c r="E1441" s="35"/>
      <c r="F1441" s="112"/>
      <c r="G1441" s="35"/>
      <c r="H1441" s="35" t="s">
        <v>38</v>
      </c>
      <c r="I1441" s="35" t="s">
        <v>2170</v>
      </c>
      <c r="J1441" s="35">
        <v>1.3</v>
      </c>
      <c r="K1441" s="35">
        <f>400*0.8*1.3</f>
        <v>416</v>
      </c>
      <c r="L1441" s="35"/>
      <c r="M1441" s="35"/>
      <c r="N1441" s="139"/>
      <c r="O1441" s="138"/>
    </row>
    <row r="1442" ht="28.5" spans="1:15">
      <c r="A1442" s="137">
        <f>COUNTA($A$5:A1441)</f>
        <v>904</v>
      </c>
      <c r="B1442" s="137" t="s">
        <v>2038</v>
      </c>
      <c r="C1442" s="35" t="s">
        <v>2155</v>
      </c>
      <c r="D1442" s="35" t="s">
        <v>2172</v>
      </c>
      <c r="E1442" s="35" t="s">
        <v>2173</v>
      </c>
      <c r="F1442" s="112" t="s">
        <v>2174</v>
      </c>
      <c r="G1442" s="35">
        <v>1</v>
      </c>
      <c r="H1442" s="35" t="s">
        <v>415</v>
      </c>
      <c r="I1442" s="35" t="s">
        <v>2155</v>
      </c>
      <c r="J1442" s="35">
        <v>0.6</v>
      </c>
      <c r="K1442" s="35">
        <f>600*0.6*0.6</f>
        <v>216</v>
      </c>
      <c r="L1442" s="35">
        <f>600*0.6*0.6</f>
        <v>216</v>
      </c>
      <c r="M1442" s="35"/>
      <c r="N1442" s="139"/>
      <c r="O1442" s="138"/>
    </row>
    <row r="1443" ht="14.25" spans="1:15">
      <c r="A1443" s="37">
        <f>COUNTA($A$5:A1442)</f>
        <v>905</v>
      </c>
      <c r="B1443" s="37" t="s">
        <v>2038</v>
      </c>
      <c r="C1443" s="35" t="s">
        <v>2175</v>
      </c>
      <c r="D1443" s="35" t="s">
        <v>2176</v>
      </c>
      <c r="E1443" s="35" t="s">
        <v>2177</v>
      </c>
      <c r="F1443" s="112" t="s">
        <v>2174</v>
      </c>
      <c r="G1443" s="32">
        <v>1</v>
      </c>
      <c r="H1443" s="35" t="s">
        <v>38</v>
      </c>
      <c r="I1443" s="35" t="s">
        <v>2176</v>
      </c>
      <c r="J1443" s="145">
        <v>1.5</v>
      </c>
      <c r="K1443" s="35">
        <v>360</v>
      </c>
      <c r="L1443" s="35">
        <v>540</v>
      </c>
      <c r="M1443" s="35"/>
      <c r="N1443" s="139"/>
      <c r="O1443" s="138"/>
    </row>
    <row r="1444" ht="28.5" spans="1:15">
      <c r="A1444" s="37"/>
      <c r="B1444" s="37"/>
      <c r="C1444" s="35"/>
      <c r="D1444" s="35"/>
      <c r="E1444" s="35"/>
      <c r="F1444" s="112"/>
      <c r="G1444" s="32"/>
      <c r="H1444" s="66" t="s">
        <v>312</v>
      </c>
      <c r="I1444" s="35" t="s">
        <v>2176</v>
      </c>
      <c r="J1444" s="145">
        <v>0.5</v>
      </c>
      <c r="K1444" s="35">
        <v>180</v>
      </c>
      <c r="L1444" s="35"/>
      <c r="M1444" s="35"/>
      <c r="N1444" s="139"/>
      <c r="O1444" s="138"/>
    </row>
    <row r="1445" ht="28.5" spans="1:15">
      <c r="A1445" s="37">
        <f>COUNTA($A$5:A1444)</f>
        <v>906</v>
      </c>
      <c r="B1445" s="37" t="s">
        <v>2038</v>
      </c>
      <c r="C1445" s="35" t="s">
        <v>2175</v>
      </c>
      <c r="D1445" s="35" t="s">
        <v>2178</v>
      </c>
      <c r="E1445" s="35" t="s">
        <v>2179</v>
      </c>
      <c r="F1445" s="35">
        <v>2015</v>
      </c>
      <c r="G1445" s="35">
        <v>3</v>
      </c>
      <c r="H1445" s="35" t="s">
        <v>2180</v>
      </c>
      <c r="I1445" s="35" t="s">
        <v>2178</v>
      </c>
      <c r="J1445" s="35">
        <v>1</v>
      </c>
      <c r="K1445" s="35">
        <v>300</v>
      </c>
      <c r="L1445" s="35">
        <v>1380</v>
      </c>
      <c r="M1445" s="35">
        <v>600</v>
      </c>
      <c r="N1445" s="139"/>
      <c r="O1445" s="138"/>
    </row>
    <row r="1446" ht="28.5" spans="1:15">
      <c r="A1446" s="37"/>
      <c r="B1446" s="37"/>
      <c r="C1446" s="35"/>
      <c r="D1446" s="35"/>
      <c r="E1446" s="35"/>
      <c r="F1446" s="35"/>
      <c r="G1446" s="35"/>
      <c r="H1446" s="35" t="s">
        <v>505</v>
      </c>
      <c r="I1446" s="35" t="s">
        <v>2178</v>
      </c>
      <c r="J1446" s="145">
        <v>3</v>
      </c>
      <c r="K1446" s="35">
        <v>1080</v>
      </c>
      <c r="L1446" s="35"/>
      <c r="M1446" s="35"/>
      <c r="N1446" s="139"/>
      <c r="O1446" s="138"/>
    </row>
    <row r="1447" ht="14.25" spans="1:15">
      <c r="A1447" s="137">
        <f>COUNTA($A$5:A1446)</f>
        <v>907</v>
      </c>
      <c r="B1447" s="137" t="s">
        <v>2038</v>
      </c>
      <c r="C1447" s="35" t="s">
        <v>2175</v>
      </c>
      <c r="D1447" s="35" t="s">
        <v>2176</v>
      </c>
      <c r="E1447" s="35" t="s">
        <v>2181</v>
      </c>
      <c r="F1447" s="112" t="s">
        <v>2174</v>
      </c>
      <c r="G1447" s="35">
        <v>4</v>
      </c>
      <c r="H1447" s="35" t="s">
        <v>38</v>
      </c>
      <c r="I1447" s="35" t="s">
        <v>2176</v>
      </c>
      <c r="J1447" s="35">
        <v>1.93</v>
      </c>
      <c r="K1447" s="35">
        <v>463.2</v>
      </c>
      <c r="L1447" s="35">
        <v>463.2</v>
      </c>
      <c r="M1447" s="35"/>
      <c r="N1447" s="139"/>
      <c r="O1447" s="138"/>
    </row>
    <row r="1448" ht="14.25" spans="1:15">
      <c r="A1448" s="137">
        <f>COUNTA($A$5:A1447)</f>
        <v>908</v>
      </c>
      <c r="B1448" s="137" t="s">
        <v>2038</v>
      </c>
      <c r="C1448" s="35" t="s">
        <v>2175</v>
      </c>
      <c r="D1448" s="35" t="s">
        <v>2178</v>
      </c>
      <c r="E1448" s="35" t="s">
        <v>2182</v>
      </c>
      <c r="F1448" s="112" t="s">
        <v>2174</v>
      </c>
      <c r="G1448" s="35">
        <v>3</v>
      </c>
      <c r="H1448" s="35" t="s">
        <v>38</v>
      </c>
      <c r="I1448" s="35" t="s">
        <v>2178</v>
      </c>
      <c r="J1448" s="35">
        <v>2</v>
      </c>
      <c r="K1448" s="35">
        <v>480</v>
      </c>
      <c r="L1448" s="35">
        <v>480</v>
      </c>
      <c r="M1448" s="35"/>
      <c r="N1448" s="139"/>
      <c r="O1448" s="138"/>
    </row>
    <row r="1449" ht="28.5" spans="1:15">
      <c r="A1449" s="137">
        <f>COUNTA($A$5:A1448)</f>
        <v>909</v>
      </c>
      <c r="B1449" s="137" t="s">
        <v>2038</v>
      </c>
      <c r="C1449" s="35" t="s">
        <v>2175</v>
      </c>
      <c r="D1449" s="35" t="s">
        <v>2183</v>
      </c>
      <c r="E1449" s="35" t="s">
        <v>2184</v>
      </c>
      <c r="F1449" s="35">
        <v>2019</v>
      </c>
      <c r="G1449" s="35">
        <v>3</v>
      </c>
      <c r="H1449" s="35" t="s">
        <v>196</v>
      </c>
      <c r="I1449" s="35" t="s">
        <v>2183</v>
      </c>
      <c r="J1449" s="35">
        <v>2</v>
      </c>
      <c r="K1449" s="35">
        <f>800*0.8*2</f>
        <v>1280</v>
      </c>
      <c r="L1449" s="35">
        <f>800*0.8*2</f>
        <v>1280</v>
      </c>
      <c r="M1449" s="35">
        <v>1008</v>
      </c>
      <c r="N1449" s="139"/>
      <c r="O1449" s="138"/>
    </row>
    <row r="1450" ht="28.5" spans="1:15">
      <c r="A1450" s="37">
        <f>COUNTA($A$5:A1449)</f>
        <v>910</v>
      </c>
      <c r="B1450" s="37" t="s">
        <v>2038</v>
      </c>
      <c r="C1450" s="35" t="s">
        <v>2175</v>
      </c>
      <c r="D1450" s="35" t="s">
        <v>2183</v>
      </c>
      <c r="E1450" s="35" t="s">
        <v>2185</v>
      </c>
      <c r="F1450" s="35">
        <v>2019</v>
      </c>
      <c r="G1450" s="35">
        <v>1</v>
      </c>
      <c r="H1450" s="35" t="s">
        <v>196</v>
      </c>
      <c r="I1450" s="35" t="s">
        <v>2183</v>
      </c>
      <c r="J1450" s="35">
        <v>1.87</v>
      </c>
      <c r="K1450" s="35">
        <f>800*0.8*1.87</f>
        <v>1196.8</v>
      </c>
      <c r="L1450" s="35">
        <v>1484.8</v>
      </c>
      <c r="M1450" s="35"/>
      <c r="N1450" s="139"/>
      <c r="O1450" s="138"/>
    </row>
    <row r="1451" ht="28.5" spans="1:15">
      <c r="A1451" s="37"/>
      <c r="B1451" s="37"/>
      <c r="C1451" s="35"/>
      <c r="D1451" s="35"/>
      <c r="E1451" s="35"/>
      <c r="F1451" s="35"/>
      <c r="G1451" s="35"/>
      <c r="H1451" s="35" t="s">
        <v>221</v>
      </c>
      <c r="I1451" s="35" t="s">
        <v>2183</v>
      </c>
      <c r="J1451" s="35">
        <v>0.6</v>
      </c>
      <c r="K1451" s="35">
        <f>600*0.8*0.6</f>
        <v>288</v>
      </c>
      <c r="L1451" s="35"/>
      <c r="M1451" s="35"/>
      <c r="N1451" s="139"/>
      <c r="O1451" s="138"/>
    </row>
    <row r="1452" ht="28.5" spans="1:15">
      <c r="A1452" s="37">
        <f>COUNTA($A$5:A1451)</f>
        <v>911</v>
      </c>
      <c r="B1452" s="37" t="s">
        <v>2038</v>
      </c>
      <c r="C1452" s="35" t="s">
        <v>2175</v>
      </c>
      <c r="D1452" s="35" t="s">
        <v>2183</v>
      </c>
      <c r="E1452" s="35" t="s">
        <v>2186</v>
      </c>
      <c r="F1452" s="35">
        <v>2015</v>
      </c>
      <c r="G1452" s="32">
        <v>3</v>
      </c>
      <c r="H1452" s="35" t="s">
        <v>196</v>
      </c>
      <c r="I1452" s="35" t="s">
        <v>2183</v>
      </c>
      <c r="J1452" s="35">
        <v>2.4</v>
      </c>
      <c r="K1452" s="35">
        <f>800*0.6*2.4</f>
        <v>1152</v>
      </c>
      <c r="L1452" s="35">
        <v>2412</v>
      </c>
      <c r="M1452" s="35">
        <v>1908</v>
      </c>
      <c r="N1452" s="139"/>
      <c r="O1452" s="138"/>
    </row>
    <row r="1453" ht="28.5" spans="1:15">
      <c r="A1453" s="37"/>
      <c r="B1453" s="37"/>
      <c r="C1453" s="35"/>
      <c r="D1453" s="35"/>
      <c r="E1453" s="35"/>
      <c r="F1453" s="35"/>
      <c r="G1453" s="32"/>
      <c r="H1453" s="35" t="s">
        <v>415</v>
      </c>
      <c r="I1453" s="35" t="s">
        <v>2183</v>
      </c>
      <c r="J1453" s="35">
        <v>3.5</v>
      </c>
      <c r="K1453" s="35">
        <f>600*0.6*3.5</f>
        <v>1260</v>
      </c>
      <c r="L1453" s="35"/>
      <c r="M1453" s="35"/>
      <c r="N1453" s="139"/>
      <c r="O1453" s="138"/>
    </row>
    <row r="1454" ht="28.5" spans="1:15">
      <c r="A1454" s="137">
        <f>COUNTA($A$5:A1453)</f>
        <v>912</v>
      </c>
      <c r="B1454" s="137" t="s">
        <v>2038</v>
      </c>
      <c r="C1454" s="35" t="s">
        <v>2187</v>
      </c>
      <c r="D1454" s="35" t="s">
        <v>2188</v>
      </c>
      <c r="E1454" s="35" t="s">
        <v>2189</v>
      </c>
      <c r="F1454" s="35">
        <v>2015</v>
      </c>
      <c r="G1454" s="35">
        <v>4</v>
      </c>
      <c r="H1454" s="35" t="s">
        <v>196</v>
      </c>
      <c r="I1454" s="35" t="s">
        <v>2188</v>
      </c>
      <c r="J1454" s="35">
        <v>1</v>
      </c>
      <c r="K1454" s="35">
        <f>800*0.6*1</f>
        <v>480</v>
      </c>
      <c r="L1454" s="35">
        <f>800*0.6*1</f>
        <v>480</v>
      </c>
      <c r="M1454" s="35"/>
      <c r="N1454" s="139"/>
      <c r="O1454" s="138"/>
    </row>
    <row r="1455" ht="28.5" spans="1:15">
      <c r="A1455" s="137">
        <f>COUNTA($A$5:A1454)</f>
        <v>913</v>
      </c>
      <c r="B1455" s="137" t="s">
        <v>2038</v>
      </c>
      <c r="C1455" s="35" t="s">
        <v>2187</v>
      </c>
      <c r="D1455" s="35" t="s">
        <v>2188</v>
      </c>
      <c r="E1455" s="35" t="s">
        <v>2190</v>
      </c>
      <c r="F1455" s="35">
        <v>2016</v>
      </c>
      <c r="G1455" s="35">
        <v>4</v>
      </c>
      <c r="H1455" s="35" t="s">
        <v>196</v>
      </c>
      <c r="I1455" s="35" t="s">
        <v>2188</v>
      </c>
      <c r="J1455" s="35">
        <v>4</v>
      </c>
      <c r="K1455" s="35">
        <f>800*0.8*4</f>
        <v>2560</v>
      </c>
      <c r="L1455" s="35">
        <f>800*0.8*4</f>
        <v>2560</v>
      </c>
      <c r="M1455" s="35"/>
      <c r="N1455" s="139"/>
      <c r="O1455" s="138"/>
    </row>
    <row r="1456" ht="28.5" spans="1:15">
      <c r="A1456" s="137">
        <f>COUNTA($A$5:A1455)</f>
        <v>914</v>
      </c>
      <c r="B1456" s="137" t="s">
        <v>2038</v>
      </c>
      <c r="C1456" s="35" t="s">
        <v>2187</v>
      </c>
      <c r="D1456" s="35" t="s">
        <v>2188</v>
      </c>
      <c r="E1456" s="35" t="s">
        <v>2191</v>
      </c>
      <c r="F1456" s="35">
        <v>2017</v>
      </c>
      <c r="G1456" s="35">
        <v>4</v>
      </c>
      <c r="H1456" s="35" t="s">
        <v>196</v>
      </c>
      <c r="I1456" s="35" t="s">
        <v>2188</v>
      </c>
      <c r="J1456" s="35">
        <v>6</v>
      </c>
      <c r="K1456" s="35">
        <f>800*0.8*6</f>
        <v>3840</v>
      </c>
      <c r="L1456" s="35">
        <f>800*0.8*6</f>
        <v>3840</v>
      </c>
      <c r="M1456" s="35">
        <v>320</v>
      </c>
      <c r="N1456" s="139"/>
      <c r="O1456" s="138"/>
    </row>
    <row r="1457" ht="28.5" spans="1:15">
      <c r="A1457" s="137">
        <f>COUNTA($A$5:A1456)</f>
        <v>915</v>
      </c>
      <c r="B1457" s="137" t="s">
        <v>2038</v>
      </c>
      <c r="C1457" s="35" t="s">
        <v>2187</v>
      </c>
      <c r="D1457" s="35" t="s">
        <v>2188</v>
      </c>
      <c r="E1457" s="35" t="s">
        <v>2192</v>
      </c>
      <c r="F1457" s="35">
        <v>2017</v>
      </c>
      <c r="G1457" s="35">
        <v>4</v>
      </c>
      <c r="H1457" s="35" t="s">
        <v>196</v>
      </c>
      <c r="I1457" s="35" t="s">
        <v>2188</v>
      </c>
      <c r="J1457" s="35">
        <v>3</v>
      </c>
      <c r="K1457" s="35">
        <f>800*0.8*3</f>
        <v>1920</v>
      </c>
      <c r="L1457" s="35">
        <f>800*0.8*3</f>
        <v>1920</v>
      </c>
      <c r="M1457" s="35"/>
      <c r="N1457" s="139"/>
      <c r="O1457" s="138"/>
    </row>
    <row r="1458" ht="28.5" spans="1:15">
      <c r="A1458" s="37">
        <f>COUNTA($A$5:A1457)</f>
        <v>916</v>
      </c>
      <c r="B1458" s="37" t="s">
        <v>2038</v>
      </c>
      <c r="C1458" s="35" t="s">
        <v>2187</v>
      </c>
      <c r="D1458" s="35" t="s">
        <v>2193</v>
      </c>
      <c r="E1458" s="35" t="s">
        <v>2194</v>
      </c>
      <c r="F1458" s="35">
        <v>2016</v>
      </c>
      <c r="G1458" s="35">
        <v>3</v>
      </c>
      <c r="H1458" s="35" t="s">
        <v>196</v>
      </c>
      <c r="I1458" s="35" t="s">
        <v>2195</v>
      </c>
      <c r="J1458" s="35">
        <v>1.67</v>
      </c>
      <c r="K1458" s="35">
        <f>800*0.8*1.67</f>
        <v>1068.8</v>
      </c>
      <c r="L1458" s="35">
        <v>1548.8</v>
      </c>
      <c r="M1458" s="35">
        <v>448</v>
      </c>
      <c r="N1458" s="139"/>
      <c r="O1458" s="138"/>
    </row>
    <row r="1459" ht="28.5" spans="1:15">
      <c r="A1459" s="37"/>
      <c r="B1459" s="37"/>
      <c r="C1459" s="35"/>
      <c r="D1459" s="35"/>
      <c r="E1459" s="35"/>
      <c r="F1459" s="35"/>
      <c r="G1459" s="35"/>
      <c r="H1459" s="35" t="s">
        <v>415</v>
      </c>
      <c r="I1459" s="35" t="s">
        <v>2196</v>
      </c>
      <c r="J1459" s="35">
        <v>1</v>
      </c>
      <c r="K1459" s="35">
        <f>600*0.8*1</f>
        <v>480</v>
      </c>
      <c r="L1459" s="35"/>
      <c r="M1459" s="35"/>
      <c r="N1459" s="139"/>
      <c r="O1459" s="138"/>
    </row>
    <row r="1460" ht="42.75" spans="1:15">
      <c r="A1460" s="137">
        <f>COUNTA($A$5:A1459)</f>
        <v>917</v>
      </c>
      <c r="B1460" s="137" t="s">
        <v>2038</v>
      </c>
      <c r="C1460" s="35" t="s">
        <v>2187</v>
      </c>
      <c r="D1460" s="35" t="s">
        <v>2197</v>
      </c>
      <c r="E1460" s="35" t="s">
        <v>2198</v>
      </c>
      <c r="F1460" s="35">
        <v>2014</v>
      </c>
      <c r="G1460" s="35">
        <v>2</v>
      </c>
      <c r="H1460" s="35" t="s">
        <v>415</v>
      </c>
      <c r="I1460" s="35" t="s">
        <v>2197</v>
      </c>
      <c r="J1460" s="35">
        <v>1</v>
      </c>
      <c r="K1460" s="35">
        <f>600*0.6*1</f>
        <v>360</v>
      </c>
      <c r="L1460" s="35">
        <f>600*0.6*1</f>
        <v>360</v>
      </c>
      <c r="M1460" s="35"/>
      <c r="N1460" s="139" t="s">
        <v>2199</v>
      </c>
      <c r="O1460" s="138"/>
    </row>
    <row r="1461" ht="28.5" spans="1:15">
      <c r="A1461" s="37">
        <f>COUNTA($A$5:A1460)</f>
        <v>918</v>
      </c>
      <c r="B1461" s="37" t="s">
        <v>2038</v>
      </c>
      <c r="C1461" s="35" t="s">
        <v>2187</v>
      </c>
      <c r="D1461" s="35" t="s">
        <v>2197</v>
      </c>
      <c r="E1461" s="35" t="s">
        <v>2200</v>
      </c>
      <c r="F1461" s="35">
        <v>2016</v>
      </c>
      <c r="G1461" s="35">
        <v>4</v>
      </c>
      <c r="H1461" s="35" t="s">
        <v>196</v>
      </c>
      <c r="I1461" s="35" t="s">
        <v>2201</v>
      </c>
      <c r="J1461" s="35">
        <v>1.17</v>
      </c>
      <c r="K1461" s="35">
        <f>800*0.8*1.17</f>
        <v>748.8</v>
      </c>
      <c r="L1461" s="35">
        <v>1267.2</v>
      </c>
      <c r="M1461" s="35">
        <v>704</v>
      </c>
      <c r="N1461" s="139"/>
      <c r="O1461" s="138"/>
    </row>
    <row r="1462" ht="42.75" spans="1:15">
      <c r="A1462" s="37"/>
      <c r="B1462" s="37"/>
      <c r="C1462" s="35"/>
      <c r="D1462" s="35"/>
      <c r="E1462" s="35"/>
      <c r="F1462" s="35"/>
      <c r="G1462" s="35"/>
      <c r="H1462" s="35" t="s">
        <v>2044</v>
      </c>
      <c r="I1462" s="35" t="s">
        <v>2195</v>
      </c>
      <c r="J1462" s="35">
        <v>1.08</v>
      </c>
      <c r="K1462" s="35">
        <f>600*0.8*1.08</f>
        <v>518.4</v>
      </c>
      <c r="L1462" s="35"/>
      <c r="M1462" s="35"/>
      <c r="N1462" s="139"/>
      <c r="O1462" s="138"/>
    </row>
    <row r="1463" ht="28.5" spans="1:15">
      <c r="A1463" s="37">
        <f>COUNTA($A$5:A1462)</f>
        <v>919</v>
      </c>
      <c r="B1463" s="37" t="s">
        <v>2038</v>
      </c>
      <c r="C1463" s="35" t="s">
        <v>2187</v>
      </c>
      <c r="D1463" s="35" t="s">
        <v>2202</v>
      </c>
      <c r="E1463" s="35" t="s">
        <v>2203</v>
      </c>
      <c r="F1463" s="35">
        <v>2015</v>
      </c>
      <c r="G1463" s="35">
        <v>4</v>
      </c>
      <c r="H1463" s="35" t="s">
        <v>196</v>
      </c>
      <c r="I1463" s="35" t="s">
        <v>2202</v>
      </c>
      <c r="J1463" s="35">
        <v>3.2</v>
      </c>
      <c r="K1463" s="35">
        <f>800*0.6*3.2</f>
        <v>1536</v>
      </c>
      <c r="L1463" s="35">
        <v>2016</v>
      </c>
      <c r="M1463" s="35"/>
      <c r="N1463" s="139"/>
      <c r="O1463" s="138"/>
    </row>
    <row r="1464" ht="14.25" spans="1:15">
      <c r="A1464" s="37"/>
      <c r="B1464" s="37"/>
      <c r="C1464" s="35"/>
      <c r="D1464" s="35"/>
      <c r="E1464" s="35"/>
      <c r="F1464" s="35"/>
      <c r="G1464" s="35"/>
      <c r="H1464" s="35" t="s">
        <v>90</v>
      </c>
      <c r="I1464" s="35" t="s">
        <v>2202</v>
      </c>
      <c r="J1464" s="35">
        <v>40</v>
      </c>
      <c r="K1464" s="35">
        <f>20*0.6*40</f>
        <v>480</v>
      </c>
      <c r="L1464" s="35"/>
      <c r="M1464" s="35"/>
      <c r="N1464" s="139"/>
      <c r="O1464" s="138"/>
    </row>
    <row r="1465" ht="28.5" spans="1:15">
      <c r="A1465" s="137">
        <f>COUNTA($A$5:A1464)</f>
        <v>920</v>
      </c>
      <c r="B1465" s="137" t="s">
        <v>2038</v>
      </c>
      <c r="C1465" s="35" t="s">
        <v>2187</v>
      </c>
      <c r="D1465" s="35" t="s">
        <v>2202</v>
      </c>
      <c r="E1465" s="35" t="s">
        <v>2204</v>
      </c>
      <c r="F1465" s="35">
        <v>2019</v>
      </c>
      <c r="G1465" s="35">
        <v>6</v>
      </c>
      <c r="H1465" s="35" t="s">
        <v>196</v>
      </c>
      <c r="I1465" s="35" t="s">
        <v>2202</v>
      </c>
      <c r="J1465" s="35">
        <v>4</v>
      </c>
      <c r="K1465" s="35">
        <f>800*0.8*4</f>
        <v>2560</v>
      </c>
      <c r="L1465" s="35">
        <f>800*0.8*4</f>
        <v>2560</v>
      </c>
      <c r="M1465" s="35"/>
      <c r="N1465" s="139"/>
      <c r="O1465" s="138"/>
    </row>
    <row r="1466" ht="28.5" spans="1:15">
      <c r="A1466" s="37">
        <f>COUNTA($A$5:A1465)</f>
        <v>921</v>
      </c>
      <c r="B1466" s="37" t="s">
        <v>2038</v>
      </c>
      <c r="C1466" s="35" t="s">
        <v>2187</v>
      </c>
      <c r="D1466" s="35" t="s">
        <v>2202</v>
      </c>
      <c r="E1466" s="35" t="s">
        <v>2205</v>
      </c>
      <c r="F1466" s="35">
        <v>2019</v>
      </c>
      <c r="G1466" s="35">
        <v>4</v>
      </c>
      <c r="H1466" s="35" t="s">
        <v>196</v>
      </c>
      <c r="I1466" s="35" t="s">
        <v>2202</v>
      </c>
      <c r="J1466" s="35">
        <v>1.3</v>
      </c>
      <c r="K1466" s="35">
        <f>800*0.8*1.3</f>
        <v>832</v>
      </c>
      <c r="L1466" s="35">
        <v>1216</v>
      </c>
      <c r="M1466" s="35">
        <v>416</v>
      </c>
      <c r="N1466" s="139"/>
      <c r="O1466" s="138"/>
    </row>
    <row r="1467" ht="14.25" spans="1:15">
      <c r="A1467" s="37"/>
      <c r="B1467" s="37"/>
      <c r="C1467" s="35"/>
      <c r="D1467" s="35"/>
      <c r="E1467" s="35"/>
      <c r="F1467" s="35"/>
      <c r="G1467" s="35"/>
      <c r="H1467" s="35" t="s">
        <v>38</v>
      </c>
      <c r="I1467" s="35" t="s">
        <v>2202</v>
      </c>
      <c r="J1467" s="35">
        <v>1.2</v>
      </c>
      <c r="K1467" s="35">
        <f>400*0.8*1.2</f>
        <v>384</v>
      </c>
      <c r="L1467" s="35"/>
      <c r="M1467" s="35"/>
      <c r="N1467" s="139"/>
      <c r="O1467" s="138"/>
    </row>
    <row r="1468" ht="28.5" spans="1:15">
      <c r="A1468" s="137">
        <f>COUNTA($A$5:A1467)</f>
        <v>922</v>
      </c>
      <c r="B1468" s="137" t="s">
        <v>2038</v>
      </c>
      <c r="C1468" s="35" t="s">
        <v>2187</v>
      </c>
      <c r="D1468" s="35" t="s">
        <v>2202</v>
      </c>
      <c r="E1468" s="35" t="s">
        <v>2206</v>
      </c>
      <c r="F1468" s="35">
        <v>2017</v>
      </c>
      <c r="G1468" s="35">
        <v>2</v>
      </c>
      <c r="H1468" s="35" t="s">
        <v>196</v>
      </c>
      <c r="I1468" s="35" t="s">
        <v>2202</v>
      </c>
      <c r="J1468" s="35">
        <v>2</v>
      </c>
      <c r="K1468" s="35">
        <f>800*0.8*2</f>
        <v>1280</v>
      </c>
      <c r="L1468" s="35">
        <f>800*0.8*2</f>
        <v>1280</v>
      </c>
      <c r="M1468" s="35"/>
      <c r="N1468" s="139"/>
      <c r="O1468" s="138"/>
    </row>
    <row r="1469" ht="28.5" spans="1:15">
      <c r="A1469" s="137">
        <f>COUNTA($A$5:A1468)</f>
        <v>923</v>
      </c>
      <c r="B1469" s="137" t="s">
        <v>2038</v>
      </c>
      <c r="C1469" s="35" t="s">
        <v>2187</v>
      </c>
      <c r="D1469" s="35" t="s">
        <v>2207</v>
      </c>
      <c r="E1469" s="35" t="s">
        <v>2208</v>
      </c>
      <c r="F1469" s="35">
        <v>2015</v>
      </c>
      <c r="G1469" s="35">
        <v>1</v>
      </c>
      <c r="H1469" s="35" t="s">
        <v>196</v>
      </c>
      <c r="I1469" s="35" t="s">
        <v>2207</v>
      </c>
      <c r="J1469" s="35">
        <v>2.1</v>
      </c>
      <c r="K1469" s="35">
        <f>800*0.6*2.1</f>
        <v>1008</v>
      </c>
      <c r="L1469" s="35">
        <f>800*0.6*2.1</f>
        <v>1008</v>
      </c>
      <c r="M1469" s="123"/>
      <c r="N1469" s="139"/>
      <c r="O1469" s="138"/>
    </row>
    <row r="1470" ht="14.25" spans="1:15">
      <c r="A1470" s="137">
        <f>COUNTA($A$5:A1469)</f>
        <v>924</v>
      </c>
      <c r="B1470" s="137" t="s">
        <v>2038</v>
      </c>
      <c r="C1470" s="37" t="s">
        <v>2209</v>
      </c>
      <c r="D1470" s="32" t="s">
        <v>2210</v>
      </c>
      <c r="E1470" s="32" t="s">
        <v>2211</v>
      </c>
      <c r="F1470" s="35">
        <v>2015</v>
      </c>
      <c r="G1470" s="32">
        <v>3</v>
      </c>
      <c r="H1470" s="35" t="s">
        <v>2212</v>
      </c>
      <c r="I1470" s="35" t="s">
        <v>2210</v>
      </c>
      <c r="J1470" s="32">
        <v>1</v>
      </c>
      <c r="K1470" s="32">
        <f>1500*0.6*1</f>
        <v>900</v>
      </c>
      <c r="L1470" s="32">
        <f>1500*0.6*1</f>
        <v>900</v>
      </c>
      <c r="M1470" s="32">
        <v>336</v>
      </c>
      <c r="N1470" s="139"/>
      <c r="O1470" s="138"/>
    </row>
    <row r="1471" ht="42.75" spans="1:15">
      <c r="A1471" s="137">
        <f>COUNTA($A$5:A1470)</f>
        <v>925</v>
      </c>
      <c r="B1471" s="137" t="s">
        <v>2038</v>
      </c>
      <c r="C1471" s="37" t="s">
        <v>2209</v>
      </c>
      <c r="D1471" s="32" t="s">
        <v>2210</v>
      </c>
      <c r="E1471" s="32" t="s">
        <v>2213</v>
      </c>
      <c r="F1471" s="32">
        <v>2014</v>
      </c>
      <c r="G1471" s="32">
        <v>3</v>
      </c>
      <c r="H1471" s="142" t="s">
        <v>196</v>
      </c>
      <c r="I1471" s="35" t="s">
        <v>2210</v>
      </c>
      <c r="J1471" s="32">
        <v>4.5</v>
      </c>
      <c r="K1471" s="32">
        <f>800*0.6*4.5</f>
        <v>2160</v>
      </c>
      <c r="L1471" s="32">
        <f>800*0.6*4.5</f>
        <v>2160</v>
      </c>
      <c r="M1471" s="32">
        <v>480</v>
      </c>
      <c r="N1471" s="139"/>
      <c r="O1471" s="138"/>
    </row>
    <row r="1472" ht="28.5" spans="1:15">
      <c r="A1472" s="137">
        <f>COUNTA($A$5:A1471)</f>
        <v>926</v>
      </c>
      <c r="B1472" s="137" t="s">
        <v>2038</v>
      </c>
      <c r="C1472" s="37" t="s">
        <v>2209</v>
      </c>
      <c r="D1472" s="32" t="s">
        <v>2210</v>
      </c>
      <c r="E1472" s="32" t="s">
        <v>2214</v>
      </c>
      <c r="F1472" s="35">
        <v>2014</v>
      </c>
      <c r="G1472" s="32">
        <v>5</v>
      </c>
      <c r="H1472" s="35" t="s">
        <v>196</v>
      </c>
      <c r="I1472" s="35" t="s">
        <v>2210</v>
      </c>
      <c r="J1472" s="32">
        <v>4</v>
      </c>
      <c r="K1472" s="32">
        <f>800*0.6*4</f>
        <v>1920</v>
      </c>
      <c r="L1472" s="32">
        <f>800*0.6*4</f>
        <v>1920</v>
      </c>
      <c r="M1472" s="32">
        <v>720</v>
      </c>
      <c r="N1472" s="139"/>
      <c r="O1472" s="138"/>
    </row>
    <row r="1473" ht="14.25" spans="1:15">
      <c r="A1473" s="137">
        <f>COUNTA($A$5:A1472)</f>
        <v>927</v>
      </c>
      <c r="B1473" s="137" t="s">
        <v>2038</v>
      </c>
      <c r="C1473" s="37" t="s">
        <v>2209</v>
      </c>
      <c r="D1473" s="32" t="s">
        <v>2215</v>
      </c>
      <c r="E1473" s="32" t="s">
        <v>2216</v>
      </c>
      <c r="F1473" s="32">
        <v>2014</v>
      </c>
      <c r="G1473" s="32">
        <v>2</v>
      </c>
      <c r="H1473" s="32" t="s">
        <v>794</v>
      </c>
      <c r="I1473" s="32" t="s">
        <v>2215</v>
      </c>
      <c r="J1473" s="32">
        <v>2</v>
      </c>
      <c r="K1473" s="32">
        <f>2500*0.6*2</f>
        <v>3000</v>
      </c>
      <c r="L1473" s="32">
        <f>2500*0.6*2</f>
        <v>3000</v>
      </c>
      <c r="M1473" s="32"/>
      <c r="N1473" s="139"/>
      <c r="O1473" s="138"/>
    </row>
    <row r="1474" ht="28.5" spans="1:15">
      <c r="A1474" s="37">
        <f>COUNTA($A$5:A1473)</f>
        <v>928</v>
      </c>
      <c r="B1474" s="37" t="s">
        <v>2038</v>
      </c>
      <c r="C1474" s="37" t="s">
        <v>2209</v>
      </c>
      <c r="D1474" s="32" t="s">
        <v>2215</v>
      </c>
      <c r="E1474" s="32" t="s">
        <v>2217</v>
      </c>
      <c r="F1474" s="32">
        <v>2015</v>
      </c>
      <c r="G1474" s="32">
        <v>4</v>
      </c>
      <c r="H1474" s="35" t="s">
        <v>196</v>
      </c>
      <c r="I1474" s="32" t="s">
        <v>2215</v>
      </c>
      <c r="J1474" s="32">
        <v>2.5</v>
      </c>
      <c r="K1474" s="32">
        <f>800*0.6*2.5</f>
        <v>1200</v>
      </c>
      <c r="L1474" s="32">
        <v>1515</v>
      </c>
      <c r="M1474" s="32"/>
      <c r="N1474" s="139"/>
      <c r="O1474" s="138"/>
    </row>
    <row r="1475" ht="14.25" spans="1:15">
      <c r="A1475" s="37"/>
      <c r="B1475" s="37"/>
      <c r="C1475" s="37"/>
      <c r="D1475" s="32"/>
      <c r="E1475" s="32"/>
      <c r="F1475" s="32"/>
      <c r="G1475" s="32"/>
      <c r="H1475" s="32" t="s">
        <v>25</v>
      </c>
      <c r="I1475" s="32" t="s">
        <v>2215</v>
      </c>
      <c r="J1475" s="32">
        <v>35</v>
      </c>
      <c r="K1475" s="32">
        <f>15*0.6*35</f>
        <v>315</v>
      </c>
      <c r="L1475" s="32"/>
      <c r="M1475" s="32"/>
      <c r="N1475" s="139"/>
      <c r="O1475" s="138"/>
    </row>
    <row r="1476" ht="28.5" spans="1:15">
      <c r="A1476" s="37">
        <f>COUNTA($A$5:A1475)</f>
        <v>929</v>
      </c>
      <c r="B1476" s="37" t="s">
        <v>2038</v>
      </c>
      <c r="C1476" s="37" t="s">
        <v>2209</v>
      </c>
      <c r="D1476" s="32" t="s">
        <v>2218</v>
      </c>
      <c r="E1476" s="32" t="s">
        <v>2219</v>
      </c>
      <c r="F1476" s="66">
        <v>2018</v>
      </c>
      <c r="G1476" s="32">
        <v>4</v>
      </c>
      <c r="H1476" s="35" t="s">
        <v>196</v>
      </c>
      <c r="I1476" s="32" t="s">
        <v>2218</v>
      </c>
      <c r="J1476" s="32">
        <v>3</v>
      </c>
      <c r="K1476" s="32">
        <f>800*0.8*3</f>
        <v>1920</v>
      </c>
      <c r="L1476" s="32">
        <v>2880</v>
      </c>
      <c r="M1476" s="32">
        <v>800</v>
      </c>
      <c r="N1476" s="139"/>
      <c r="O1476" s="138"/>
    </row>
    <row r="1477" ht="14.25" spans="1:15">
      <c r="A1477" s="37"/>
      <c r="B1477" s="37"/>
      <c r="C1477" s="37"/>
      <c r="D1477" s="32"/>
      <c r="E1477" s="32"/>
      <c r="F1477" s="66"/>
      <c r="G1477" s="32"/>
      <c r="H1477" s="32" t="s">
        <v>38</v>
      </c>
      <c r="I1477" s="32" t="s">
        <v>2218</v>
      </c>
      <c r="J1477" s="32">
        <v>1.8</v>
      </c>
      <c r="K1477" s="32">
        <f>400*0.8*1.8</f>
        <v>576</v>
      </c>
      <c r="L1477" s="32"/>
      <c r="M1477" s="32"/>
      <c r="N1477" s="139"/>
      <c r="O1477" s="138"/>
    </row>
    <row r="1478" ht="28.5" spans="1:15">
      <c r="A1478" s="37"/>
      <c r="B1478" s="37"/>
      <c r="C1478" s="37"/>
      <c r="D1478" s="32"/>
      <c r="E1478" s="32"/>
      <c r="F1478" s="66"/>
      <c r="G1478" s="32"/>
      <c r="H1478" s="35" t="s">
        <v>415</v>
      </c>
      <c r="I1478" s="32" t="s">
        <v>2218</v>
      </c>
      <c r="J1478" s="32">
        <v>0.8</v>
      </c>
      <c r="K1478" s="32">
        <f>600*0.8*0.8</f>
        <v>384</v>
      </c>
      <c r="L1478" s="32"/>
      <c r="M1478" s="32"/>
      <c r="N1478" s="139"/>
      <c r="O1478" s="138"/>
    </row>
    <row r="1479" ht="28.5" spans="1:15">
      <c r="A1479" s="137">
        <f>COUNTA($A$5:A1478)</f>
        <v>930</v>
      </c>
      <c r="B1479" s="137" t="s">
        <v>2038</v>
      </c>
      <c r="C1479" s="37" t="s">
        <v>2209</v>
      </c>
      <c r="D1479" s="32" t="s">
        <v>2218</v>
      </c>
      <c r="E1479" s="32" t="s">
        <v>2220</v>
      </c>
      <c r="F1479" s="32">
        <v>2018</v>
      </c>
      <c r="G1479" s="32">
        <v>4</v>
      </c>
      <c r="H1479" s="35" t="s">
        <v>196</v>
      </c>
      <c r="I1479" s="32" t="s">
        <v>2218</v>
      </c>
      <c r="J1479" s="32">
        <v>5</v>
      </c>
      <c r="K1479" s="32">
        <f>800*0.8*5</f>
        <v>3200</v>
      </c>
      <c r="L1479" s="32">
        <f>800*0.8*5</f>
        <v>3200</v>
      </c>
      <c r="M1479" s="32">
        <v>960</v>
      </c>
      <c r="N1479" s="139"/>
      <c r="O1479" s="138"/>
    </row>
    <row r="1480" ht="28.5" spans="1:15">
      <c r="A1480" s="137">
        <f>COUNTA($A$5:A1479)</f>
        <v>931</v>
      </c>
      <c r="B1480" s="137" t="s">
        <v>2038</v>
      </c>
      <c r="C1480" s="37" t="s">
        <v>2209</v>
      </c>
      <c r="D1480" s="32" t="s">
        <v>2221</v>
      </c>
      <c r="E1480" s="32" t="s">
        <v>2222</v>
      </c>
      <c r="F1480" s="32">
        <v>2019</v>
      </c>
      <c r="G1480" s="32">
        <v>3</v>
      </c>
      <c r="H1480" s="35" t="s">
        <v>196</v>
      </c>
      <c r="I1480" s="32" t="s">
        <v>2221</v>
      </c>
      <c r="J1480" s="35">
        <v>3</v>
      </c>
      <c r="K1480" s="32">
        <v>1480</v>
      </c>
      <c r="L1480" s="32">
        <v>1480</v>
      </c>
      <c r="M1480" s="32">
        <v>3520</v>
      </c>
      <c r="N1480" s="139"/>
      <c r="O1480" s="138"/>
    </row>
    <row r="1481" ht="28.5" spans="1:15">
      <c r="A1481" s="137">
        <f>COUNTA($A$5:A1480)</f>
        <v>932</v>
      </c>
      <c r="B1481" s="137" t="s">
        <v>2038</v>
      </c>
      <c r="C1481" s="35" t="s">
        <v>2223</v>
      </c>
      <c r="D1481" s="35" t="s">
        <v>2224</v>
      </c>
      <c r="E1481" s="35" t="s">
        <v>2225</v>
      </c>
      <c r="F1481" s="10">
        <v>2018</v>
      </c>
      <c r="G1481" s="35">
        <v>4</v>
      </c>
      <c r="H1481" s="35" t="s">
        <v>196</v>
      </c>
      <c r="I1481" s="35" t="s">
        <v>2226</v>
      </c>
      <c r="J1481" s="35">
        <v>4</v>
      </c>
      <c r="K1481" s="35">
        <f t="shared" ref="K1481:K1483" si="36">J1481*800*0.8</f>
        <v>2560</v>
      </c>
      <c r="L1481" s="35">
        <f t="shared" ref="L1481:L1483" si="37">J1481*800*0.8</f>
        <v>2560</v>
      </c>
      <c r="M1481" s="126"/>
      <c r="N1481" s="139"/>
      <c r="O1481" s="138"/>
    </row>
    <row r="1482" ht="28.5" spans="1:15">
      <c r="A1482" s="137">
        <f>COUNTA($A$5:A1481)</f>
        <v>933</v>
      </c>
      <c r="B1482" s="137" t="s">
        <v>2038</v>
      </c>
      <c r="C1482" s="35" t="s">
        <v>2223</v>
      </c>
      <c r="D1482" s="35" t="s">
        <v>2224</v>
      </c>
      <c r="E1482" s="35" t="s">
        <v>2227</v>
      </c>
      <c r="F1482" s="10">
        <v>2018</v>
      </c>
      <c r="G1482" s="35">
        <v>3</v>
      </c>
      <c r="H1482" s="35" t="s">
        <v>196</v>
      </c>
      <c r="I1482" s="35" t="s">
        <v>2226</v>
      </c>
      <c r="J1482" s="35">
        <v>3.6</v>
      </c>
      <c r="K1482" s="35">
        <f t="shared" si="36"/>
        <v>2304</v>
      </c>
      <c r="L1482" s="35">
        <f t="shared" si="37"/>
        <v>2304</v>
      </c>
      <c r="M1482" s="126"/>
      <c r="N1482" s="139"/>
      <c r="O1482" s="138"/>
    </row>
    <row r="1483" ht="28.5" spans="1:15">
      <c r="A1483" s="137">
        <f>COUNTA($A$5:A1482)</f>
        <v>934</v>
      </c>
      <c r="B1483" s="137" t="s">
        <v>2038</v>
      </c>
      <c r="C1483" s="35" t="s">
        <v>2223</v>
      </c>
      <c r="D1483" s="35" t="s">
        <v>2228</v>
      </c>
      <c r="E1483" s="35" t="s">
        <v>2229</v>
      </c>
      <c r="F1483" s="10">
        <v>2019</v>
      </c>
      <c r="G1483" s="35">
        <v>1</v>
      </c>
      <c r="H1483" s="35" t="s">
        <v>196</v>
      </c>
      <c r="I1483" s="35" t="s">
        <v>2230</v>
      </c>
      <c r="J1483" s="35">
        <v>3</v>
      </c>
      <c r="K1483" s="35">
        <f t="shared" si="36"/>
        <v>1920</v>
      </c>
      <c r="L1483" s="35">
        <f t="shared" si="37"/>
        <v>1920</v>
      </c>
      <c r="M1483" s="126"/>
      <c r="N1483" s="139"/>
      <c r="O1483" s="138"/>
    </row>
    <row r="1484" ht="28.5" spans="1:15">
      <c r="A1484" s="137">
        <f>COUNTA($A$5:A1483)</f>
        <v>935</v>
      </c>
      <c r="B1484" s="137" t="s">
        <v>2038</v>
      </c>
      <c r="C1484" s="35" t="s">
        <v>2223</v>
      </c>
      <c r="D1484" s="35" t="s">
        <v>2228</v>
      </c>
      <c r="E1484" s="35" t="s">
        <v>2231</v>
      </c>
      <c r="F1484" s="35">
        <v>2014</v>
      </c>
      <c r="G1484" s="35">
        <v>6</v>
      </c>
      <c r="H1484" s="35" t="s">
        <v>196</v>
      </c>
      <c r="I1484" s="35" t="s">
        <v>2230</v>
      </c>
      <c r="J1484" s="35">
        <v>4</v>
      </c>
      <c r="K1484" s="35">
        <f>J1484*800*0.6</f>
        <v>1920</v>
      </c>
      <c r="L1484" s="35">
        <f>J1484*800*0.6</f>
        <v>1920</v>
      </c>
      <c r="M1484" s="126"/>
      <c r="N1484" s="139"/>
      <c r="O1484" s="138"/>
    </row>
    <row r="1485" ht="28.5" spans="1:15">
      <c r="A1485" s="137">
        <f>COUNTA($A$5:A1484)</f>
        <v>936</v>
      </c>
      <c r="B1485" s="137" t="s">
        <v>2038</v>
      </c>
      <c r="C1485" s="35" t="s">
        <v>2223</v>
      </c>
      <c r="D1485" s="35" t="s">
        <v>2228</v>
      </c>
      <c r="E1485" s="35" t="s">
        <v>2232</v>
      </c>
      <c r="F1485" s="35">
        <v>2014</v>
      </c>
      <c r="G1485" s="35">
        <v>3</v>
      </c>
      <c r="H1485" s="35" t="s">
        <v>196</v>
      </c>
      <c r="I1485" s="35" t="s">
        <v>2230</v>
      </c>
      <c r="J1485" s="35">
        <v>4</v>
      </c>
      <c r="K1485" s="35">
        <f>J1485*800*0.6</f>
        <v>1920</v>
      </c>
      <c r="L1485" s="35">
        <f>J1485*800*0.6</f>
        <v>1920</v>
      </c>
      <c r="M1485" s="126"/>
      <c r="N1485" s="139"/>
      <c r="O1485" s="138"/>
    </row>
    <row r="1486" ht="28.5" spans="1:15">
      <c r="A1486" s="137">
        <f>COUNTA($A$5:A1485)</f>
        <v>937</v>
      </c>
      <c r="B1486" s="137" t="s">
        <v>2038</v>
      </c>
      <c r="C1486" s="35" t="s">
        <v>2223</v>
      </c>
      <c r="D1486" s="35" t="s">
        <v>2228</v>
      </c>
      <c r="E1486" s="35" t="s">
        <v>2233</v>
      </c>
      <c r="F1486" s="10">
        <v>2019</v>
      </c>
      <c r="G1486" s="35">
        <v>4</v>
      </c>
      <c r="H1486" s="35" t="s">
        <v>196</v>
      </c>
      <c r="I1486" s="35" t="s">
        <v>2230</v>
      </c>
      <c r="J1486" s="35">
        <v>3</v>
      </c>
      <c r="K1486" s="35">
        <f t="shared" ref="K1486:K1488" si="38">J1486*800*0.8</f>
        <v>1920</v>
      </c>
      <c r="L1486" s="35">
        <f t="shared" ref="L1486:L1492" si="39">J1486*800*0.8</f>
        <v>1920</v>
      </c>
      <c r="M1486" s="126"/>
      <c r="N1486" s="139"/>
      <c r="O1486" s="138"/>
    </row>
    <row r="1487" ht="28.5" spans="1:15">
      <c r="A1487" s="137">
        <f>COUNTA($A$5:A1486)</f>
        <v>938</v>
      </c>
      <c r="B1487" s="137" t="s">
        <v>2038</v>
      </c>
      <c r="C1487" s="35" t="s">
        <v>2223</v>
      </c>
      <c r="D1487" s="35" t="s">
        <v>2228</v>
      </c>
      <c r="E1487" s="35" t="s">
        <v>2234</v>
      </c>
      <c r="F1487" s="10">
        <v>2017</v>
      </c>
      <c r="G1487" s="35">
        <v>6</v>
      </c>
      <c r="H1487" s="35" t="s">
        <v>196</v>
      </c>
      <c r="I1487" s="35" t="s">
        <v>2230</v>
      </c>
      <c r="J1487" s="35">
        <v>6</v>
      </c>
      <c r="K1487" s="35">
        <f t="shared" si="38"/>
        <v>3840</v>
      </c>
      <c r="L1487" s="35">
        <f t="shared" si="39"/>
        <v>3840</v>
      </c>
      <c r="M1487" s="126">
        <v>480</v>
      </c>
      <c r="N1487" s="139"/>
      <c r="O1487" s="138"/>
    </row>
    <row r="1488" ht="28.5" spans="1:15">
      <c r="A1488" s="37">
        <f>COUNTA($A$5:A1487)</f>
        <v>939</v>
      </c>
      <c r="B1488" s="37" t="s">
        <v>2038</v>
      </c>
      <c r="C1488" s="35" t="s">
        <v>2223</v>
      </c>
      <c r="D1488" s="35" t="s">
        <v>2228</v>
      </c>
      <c r="E1488" s="35" t="s">
        <v>2235</v>
      </c>
      <c r="F1488" s="10">
        <v>2019</v>
      </c>
      <c r="G1488" s="35">
        <v>3</v>
      </c>
      <c r="H1488" s="35" t="s">
        <v>196</v>
      </c>
      <c r="I1488" s="35" t="s">
        <v>2230</v>
      </c>
      <c r="J1488" s="35">
        <v>5</v>
      </c>
      <c r="K1488" s="35">
        <f t="shared" si="38"/>
        <v>3200</v>
      </c>
      <c r="L1488" s="35">
        <v>5000</v>
      </c>
      <c r="M1488" s="126"/>
      <c r="N1488" s="139"/>
      <c r="O1488" s="138"/>
    </row>
    <row r="1489" ht="14.25" spans="1:15">
      <c r="A1489" s="37"/>
      <c r="B1489" s="37"/>
      <c r="C1489" s="35"/>
      <c r="D1489" s="35"/>
      <c r="E1489" s="35"/>
      <c r="F1489" s="10"/>
      <c r="G1489" s="35"/>
      <c r="H1489" s="35" t="s">
        <v>794</v>
      </c>
      <c r="I1489" s="35" t="s">
        <v>2230</v>
      </c>
      <c r="J1489" s="35">
        <v>1</v>
      </c>
      <c r="K1489" s="35">
        <f>J1489*2500*0.8</f>
        <v>2000</v>
      </c>
      <c r="L1489" s="35"/>
      <c r="M1489" s="126" t="s">
        <v>2236</v>
      </c>
      <c r="N1489" s="123"/>
      <c r="O1489" s="138"/>
    </row>
    <row r="1490" ht="28.5" spans="1:15">
      <c r="A1490" s="137">
        <f>COUNTA($A$5:A1489)</f>
        <v>940</v>
      </c>
      <c r="B1490" s="137" t="s">
        <v>2038</v>
      </c>
      <c r="C1490" s="35" t="s">
        <v>2223</v>
      </c>
      <c r="D1490" s="35" t="s">
        <v>2228</v>
      </c>
      <c r="E1490" s="35" t="s">
        <v>2237</v>
      </c>
      <c r="F1490" s="10">
        <v>2016</v>
      </c>
      <c r="G1490" s="35">
        <v>4</v>
      </c>
      <c r="H1490" s="35" t="s">
        <v>196</v>
      </c>
      <c r="I1490" s="35" t="s">
        <v>2230</v>
      </c>
      <c r="J1490" s="35">
        <v>5</v>
      </c>
      <c r="K1490" s="35">
        <f t="shared" ref="K1490:K1492" si="40">J1490*800*0.8</f>
        <v>3200</v>
      </c>
      <c r="L1490" s="35">
        <f t="shared" si="39"/>
        <v>3200</v>
      </c>
      <c r="M1490" s="126"/>
      <c r="N1490" s="139"/>
      <c r="O1490" s="138"/>
    </row>
    <row r="1491" ht="28.5" spans="1:15">
      <c r="A1491" s="137">
        <f>COUNTA($A$5:A1490)</f>
        <v>941</v>
      </c>
      <c r="B1491" s="137" t="s">
        <v>2038</v>
      </c>
      <c r="C1491" s="35" t="s">
        <v>2223</v>
      </c>
      <c r="D1491" s="35" t="s">
        <v>2228</v>
      </c>
      <c r="E1491" s="35" t="s">
        <v>2238</v>
      </c>
      <c r="F1491" s="10">
        <v>2018</v>
      </c>
      <c r="G1491" s="35">
        <v>3</v>
      </c>
      <c r="H1491" s="35" t="s">
        <v>196</v>
      </c>
      <c r="I1491" s="35" t="s">
        <v>2230</v>
      </c>
      <c r="J1491" s="35">
        <v>4.5</v>
      </c>
      <c r="K1491" s="35">
        <f t="shared" si="40"/>
        <v>2880</v>
      </c>
      <c r="L1491" s="35">
        <f t="shared" si="39"/>
        <v>2880</v>
      </c>
      <c r="M1491" s="66">
        <v>640</v>
      </c>
      <c r="N1491" s="139"/>
      <c r="O1491" s="138"/>
    </row>
    <row r="1492" ht="28.5" spans="1:15">
      <c r="A1492" s="137">
        <f>COUNTA($A$5:A1491)</f>
        <v>942</v>
      </c>
      <c r="B1492" s="137" t="s">
        <v>2038</v>
      </c>
      <c r="C1492" s="35" t="s">
        <v>2223</v>
      </c>
      <c r="D1492" s="35" t="s">
        <v>2228</v>
      </c>
      <c r="E1492" s="35" t="s">
        <v>2239</v>
      </c>
      <c r="F1492" s="10">
        <v>2018</v>
      </c>
      <c r="G1492" s="35">
        <v>2</v>
      </c>
      <c r="H1492" s="35" t="s">
        <v>196</v>
      </c>
      <c r="I1492" s="35" t="s">
        <v>2230</v>
      </c>
      <c r="J1492" s="35">
        <v>1.5</v>
      </c>
      <c r="K1492" s="10">
        <f t="shared" si="40"/>
        <v>960</v>
      </c>
      <c r="L1492" s="35">
        <f t="shared" si="39"/>
        <v>960</v>
      </c>
      <c r="M1492" s="126"/>
      <c r="N1492" s="139"/>
      <c r="O1492" s="138"/>
    </row>
    <row r="1493" ht="28.5" spans="1:15">
      <c r="A1493" s="137">
        <f>COUNTA($A$5:A1492)</f>
        <v>943</v>
      </c>
      <c r="B1493" s="137" t="s">
        <v>2038</v>
      </c>
      <c r="C1493" s="35" t="s">
        <v>2223</v>
      </c>
      <c r="D1493" s="35" t="s">
        <v>2228</v>
      </c>
      <c r="E1493" s="35" t="s">
        <v>2240</v>
      </c>
      <c r="F1493" s="35">
        <v>2015</v>
      </c>
      <c r="G1493" s="35">
        <v>4</v>
      </c>
      <c r="H1493" s="35" t="s">
        <v>196</v>
      </c>
      <c r="I1493" s="35" t="s">
        <v>2230</v>
      </c>
      <c r="J1493" s="35">
        <v>3.5</v>
      </c>
      <c r="K1493" s="35">
        <f>J1493*800*0.6</f>
        <v>1680</v>
      </c>
      <c r="L1493" s="35">
        <v>1680</v>
      </c>
      <c r="M1493" s="66">
        <v>264</v>
      </c>
      <c r="N1493" s="139"/>
      <c r="O1493" s="138"/>
    </row>
    <row r="1494" ht="28.5" spans="1:15">
      <c r="A1494" s="137">
        <f>COUNTA($A$5:A1493)</f>
        <v>944</v>
      </c>
      <c r="B1494" s="137" t="s">
        <v>2038</v>
      </c>
      <c r="C1494" s="35" t="s">
        <v>2223</v>
      </c>
      <c r="D1494" s="35" t="s">
        <v>2228</v>
      </c>
      <c r="E1494" s="35" t="s">
        <v>2241</v>
      </c>
      <c r="F1494" s="35">
        <v>2014</v>
      </c>
      <c r="G1494" s="35">
        <v>1</v>
      </c>
      <c r="H1494" s="35" t="s">
        <v>196</v>
      </c>
      <c r="I1494" s="35" t="s">
        <v>2230</v>
      </c>
      <c r="J1494" s="35">
        <v>1.9</v>
      </c>
      <c r="K1494" s="35">
        <f>J1494*800*0.6</f>
        <v>912</v>
      </c>
      <c r="L1494" s="35">
        <v>912</v>
      </c>
      <c r="M1494" s="126"/>
      <c r="N1494" s="139"/>
      <c r="O1494" s="138"/>
    </row>
    <row r="1495" ht="14.25" spans="1:15">
      <c r="A1495" s="137">
        <f>COUNTA($A$5:A1494)</f>
        <v>945</v>
      </c>
      <c r="B1495" s="137" t="s">
        <v>2038</v>
      </c>
      <c r="C1495" s="35" t="s">
        <v>2223</v>
      </c>
      <c r="D1495" s="35" t="s">
        <v>2228</v>
      </c>
      <c r="E1495" s="35" t="s">
        <v>2242</v>
      </c>
      <c r="F1495" s="10">
        <v>2014</v>
      </c>
      <c r="G1495" s="10">
        <v>2</v>
      </c>
      <c r="H1495" s="10" t="s">
        <v>794</v>
      </c>
      <c r="I1495" s="10" t="s">
        <v>2230</v>
      </c>
      <c r="J1495" s="35">
        <v>2</v>
      </c>
      <c r="K1495" s="35">
        <f>J1495*2500*0.6</f>
        <v>3000</v>
      </c>
      <c r="L1495" s="35">
        <f>J1495*2500*0.6</f>
        <v>3000</v>
      </c>
      <c r="M1495" s="126"/>
      <c r="N1495" s="139"/>
      <c r="O1495" s="138"/>
    </row>
    <row r="1496" ht="28.5" spans="1:15">
      <c r="A1496" s="137">
        <f>COUNTA($A$5:A1495)</f>
        <v>946</v>
      </c>
      <c r="B1496" s="137" t="s">
        <v>2038</v>
      </c>
      <c r="C1496" s="35" t="s">
        <v>2223</v>
      </c>
      <c r="D1496" s="35" t="s">
        <v>2228</v>
      </c>
      <c r="E1496" s="35" t="s">
        <v>2243</v>
      </c>
      <c r="F1496" s="10">
        <v>2018</v>
      </c>
      <c r="G1496" s="10">
        <v>2</v>
      </c>
      <c r="H1496" s="10" t="s">
        <v>196</v>
      </c>
      <c r="I1496" s="10" t="s">
        <v>2230</v>
      </c>
      <c r="J1496" s="35">
        <v>3.7</v>
      </c>
      <c r="K1496" s="35">
        <f t="shared" ref="K1496:K1503" si="41">J1496*800*0.8</f>
        <v>2368</v>
      </c>
      <c r="L1496" s="35">
        <f t="shared" ref="L1496:L1501" si="42">J1496*800*0.8</f>
        <v>2368</v>
      </c>
      <c r="M1496" s="66">
        <v>384</v>
      </c>
      <c r="N1496" s="139"/>
      <c r="O1496" s="138"/>
    </row>
    <row r="1497" ht="28.5" spans="1:15">
      <c r="A1497" s="137">
        <f>COUNTA($A$5:A1496)</f>
        <v>947</v>
      </c>
      <c r="B1497" s="137" t="s">
        <v>2038</v>
      </c>
      <c r="C1497" s="35" t="s">
        <v>2223</v>
      </c>
      <c r="D1497" s="35" t="s">
        <v>2224</v>
      </c>
      <c r="E1497" s="35" t="s">
        <v>2244</v>
      </c>
      <c r="F1497" s="10">
        <v>2016</v>
      </c>
      <c r="G1497" s="35">
        <v>2</v>
      </c>
      <c r="H1497" s="35" t="s">
        <v>196</v>
      </c>
      <c r="I1497" s="35" t="s">
        <v>2226</v>
      </c>
      <c r="J1497" s="35">
        <v>3.5</v>
      </c>
      <c r="K1497" s="35">
        <f t="shared" si="41"/>
        <v>2240</v>
      </c>
      <c r="L1497" s="35">
        <f t="shared" si="42"/>
        <v>2240</v>
      </c>
      <c r="M1497" s="126"/>
      <c r="N1497" s="139"/>
      <c r="O1497" s="138"/>
    </row>
    <row r="1498" ht="28.5" spans="1:15">
      <c r="A1498" s="137">
        <f>COUNTA($A$5:A1497)</f>
        <v>948</v>
      </c>
      <c r="B1498" s="137" t="s">
        <v>2038</v>
      </c>
      <c r="C1498" s="35" t="s">
        <v>2223</v>
      </c>
      <c r="D1498" s="35" t="s">
        <v>2224</v>
      </c>
      <c r="E1498" s="35" t="s">
        <v>2245</v>
      </c>
      <c r="F1498" s="10">
        <v>2019</v>
      </c>
      <c r="G1498" s="35">
        <v>5</v>
      </c>
      <c r="H1498" s="35" t="s">
        <v>196</v>
      </c>
      <c r="I1498" s="35" t="s">
        <v>2226</v>
      </c>
      <c r="J1498" s="35">
        <v>3</v>
      </c>
      <c r="K1498" s="35">
        <f t="shared" si="41"/>
        <v>1920</v>
      </c>
      <c r="L1498" s="35">
        <f t="shared" si="42"/>
        <v>1920</v>
      </c>
      <c r="M1498" s="126"/>
      <c r="N1498" s="139"/>
      <c r="O1498" s="138"/>
    </row>
    <row r="1499" ht="28.5" spans="1:15">
      <c r="A1499" s="137">
        <f>COUNTA($A$5:A1498)</f>
        <v>949</v>
      </c>
      <c r="B1499" s="137" t="s">
        <v>2038</v>
      </c>
      <c r="C1499" s="35" t="s">
        <v>2223</v>
      </c>
      <c r="D1499" s="35" t="s">
        <v>2228</v>
      </c>
      <c r="E1499" s="35" t="s">
        <v>2246</v>
      </c>
      <c r="F1499" s="10">
        <v>2020</v>
      </c>
      <c r="G1499" s="35">
        <v>4</v>
      </c>
      <c r="H1499" s="35" t="s">
        <v>196</v>
      </c>
      <c r="I1499" s="35" t="s">
        <v>2230</v>
      </c>
      <c r="J1499" s="35">
        <v>1.6</v>
      </c>
      <c r="K1499" s="35">
        <f t="shared" si="41"/>
        <v>1024</v>
      </c>
      <c r="L1499" s="35">
        <f t="shared" si="42"/>
        <v>1024</v>
      </c>
      <c r="M1499" s="66">
        <v>640</v>
      </c>
      <c r="N1499" s="139"/>
      <c r="O1499" s="138"/>
    </row>
    <row r="1500" ht="28.5" spans="1:15">
      <c r="A1500" s="137">
        <f>COUNTA($A$5:A1499)</f>
        <v>950</v>
      </c>
      <c r="B1500" s="137" t="s">
        <v>2038</v>
      </c>
      <c r="C1500" s="35" t="s">
        <v>2223</v>
      </c>
      <c r="D1500" s="35" t="s">
        <v>2228</v>
      </c>
      <c r="E1500" s="35" t="s">
        <v>2247</v>
      </c>
      <c r="F1500" s="10">
        <v>2018</v>
      </c>
      <c r="G1500" s="35">
        <v>3</v>
      </c>
      <c r="H1500" s="35" t="s">
        <v>196</v>
      </c>
      <c r="I1500" s="35" t="s">
        <v>2230</v>
      </c>
      <c r="J1500" s="35">
        <v>3</v>
      </c>
      <c r="K1500" s="35">
        <f t="shared" si="41"/>
        <v>1920</v>
      </c>
      <c r="L1500" s="35">
        <f t="shared" si="42"/>
        <v>1920</v>
      </c>
      <c r="M1500" s="66">
        <v>256</v>
      </c>
      <c r="N1500" s="139"/>
      <c r="O1500" s="138"/>
    </row>
    <row r="1501" ht="28.5" spans="1:15">
      <c r="A1501" s="137">
        <f>COUNTA($A$5:A1500)</f>
        <v>951</v>
      </c>
      <c r="B1501" s="137" t="s">
        <v>2038</v>
      </c>
      <c r="C1501" s="35" t="s">
        <v>2223</v>
      </c>
      <c r="D1501" s="35" t="s">
        <v>2228</v>
      </c>
      <c r="E1501" s="35" t="s">
        <v>2248</v>
      </c>
      <c r="F1501" s="10">
        <v>2019</v>
      </c>
      <c r="G1501" s="35">
        <v>3</v>
      </c>
      <c r="H1501" s="35" t="s">
        <v>196</v>
      </c>
      <c r="I1501" s="35" t="s">
        <v>2230</v>
      </c>
      <c r="J1501" s="35">
        <v>2.4</v>
      </c>
      <c r="K1501" s="10">
        <f t="shared" si="41"/>
        <v>1536</v>
      </c>
      <c r="L1501" s="35">
        <f t="shared" si="42"/>
        <v>1536</v>
      </c>
      <c r="M1501" s="126"/>
      <c r="N1501" s="139"/>
      <c r="O1501" s="138"/>
    </row>
    <row r="1502" ht="28.5" spans="1:15">
      <c r="A1502" s="137">
        <f>COUNTA($A$5:A1501)</f>
        <v>952</v>
      </c>
      <c r="B1502" s="137" t="s">
        <v>2038</v>
      </c>
      <c r="C1502" s="35" t="s">
        <v>2223</v>
      </c>
      <c r="D1502" s="35" t="s">
        <v>2228</v>
      </c>
      <c r="E1502" s="35" t="s">
        <v>2249</v>
      </c>
      <c r="F1502" s="10">
        <v>2019</v>
      </c>
      <c r="G1502" s="10">
        <v>3</v>
      </c>
      <c r="H1502" s="35" t="s">
        <v>196</v>
      </c>
      <c r="I1502" s="35" t="s">
        <v>2230</v>
      </c>
      <c r="J1502" s="35">
        <v>8</v>
      </c>
      <c r="K1502" s="35">
        <f t="shared" si="41"/>
        <v>5120</v>
      </c>
      <c r="L1502" s="35">
        <v>3720</v>
      </c>
      <c r="M1502" s="66" t="s">
        <v>2250</v>
      </c>
      <c r="N1502" s="139"/>
      <c r="O1502" s="138"/>
    </row>
    <row r="1503" ht="28.5" spans="1:15">
      <c r="A1503" s="37">
        <f>COUNTA($A$5:A1502)</f>
        <v>953</v>
      </c>
      <c r="B1503" s="37" t="s">
        <v>2038</v>
      </c>
      <c r="C1503" s="35" t="s">
        <v>2223</v>
      </c>
      <c r="D1503" s="35" t="s">
        <v>2228</v>
      </c>
      <c r="E1503" s="35" t="s">
        <v>2251</v>
      </c>
      <c r="F1503" s="10">
        <v>2019</v>
      </c>
      <c r="G1503" s="35">
        <v>4</v>
      </c>
      <c r="H1503" s="35" t="s">
        <v>196</v>
      </c>
      <c r="I1503" s="35" t="s">
        <v>2230</v>
      </c>
      <c r="J1503" s="35">
        <v>3.5</v>
      </c>
      <c r="K1503" s="35">
        <f t="shared" si="41"/>
        <v>2240</v>
      </c>
      <c r="L1503" s="35">
        <v>4240</v>
      </c>
      <c r="M1503" s="126"/>
      <c r="N1503" s="139"/>
      <c r="O1503" s="138"/>
    </row>
    <row r="1504" ht="14.25" spans="1:15">
      <c r="A1504" s="37"/>
      <c r="B1504" s="37"/>
      <c r="C1504" s="35"/>
      <c r="D1504" s="35"/>
      <c r="E1504" s="35"/>
      <c r="F1504" s="10"/>
      <c r="G1504" s="35"/>
      <c r="H1504" s="37" t="s">
        <v>794</v>
      </c>
      <c r="I1504" s="35" t="s">
        <v>2230</v>
      </c>
      <c r="J1504" s="35">
        <v>1</v>
      </c>
      <c r="K1504" s="35">
        <f>J1504*2500*0.8</f>
        <v>2000</v>
      </c>
      <c r="L1504" s="35"/>
      <c r="M1504" s="137"/>
      <c r="N1504" s="123"/>
      <c r="O1504" s="138"/>
    </row>
    <row r="1505" ht="42.75" spans="1:14">
      <c r="A1505" s="137">
        <f>COUNTA($A$5:A1504)</f>
        <v>954</v>
      </c>
      <c r="B1505" s="137" t="s">
        <v>2252</v>
      </c>
      <c r="C1505" s="35" t="s">
        <v>2253</v>
      </c>
      <c r="D1505" s="35" t="s">
        <v>2254</v>
      </c>
      <c r="E1505" s="35" t="s">
        <v>2255</v>
      </c>
      <c r="F1505" s="35" t="s">
        <v>722</v>
      </c>
      <c r="G1505" s="35">
        <v>6</v>
      </c>
      <c r="H1505" s="35" t="s">
        <v>196</v>
      </c>
      <c r="I1505" s="35" t="s">
        <v>2254</v>
      </c>
      <c r="J1505" s="35" t="s">
        <v>2256</v>
      </c>
      <c r="K1505" s="35">
        <v>1152</v>
      </c>
      <c r="L1505" s="35">
        <v>1152</v>
      </c>
      <c r="M1505" s="63" t="s">
        <v>2257</v>
      </c>
      <c r="N1505" s="146"/>
    </row>
    <row r="1506" ht="42.75" spans="1:14">
      <c r="A1506" s="137">
        <f>COUNTA($A$5:A1505)</f>
        <v>955</v>
      </c>
      <c r="B1506" s="137" t="s">
        <v>2252</v>
      </c>
      <c r="C1506" s="35" t="s">
        <v>2253</v>
      </c>
      <c r="D1506" s="35" t="s">
        <v>2258</v>
      </c>
      <c r="E1506" s="35" t="s">
        <v>2259</v>
      </c>
      <c r="F1506" s="35" t="s">
        <v>722</v>
      </c>
      <c r="G1506" s="35">
        <v>1</v>
      </c>
      <c r="H1506" s="35" t="s">
        <v>196</v>
      </c>
      <c r="I1506" s="35" t="s">
        <v>2260</v>
      </c>
      <c r="J1506" s="35" t="s">
        <v>1957</v>
      </c>
      <c r="K1506" s="35">
        <v>1920</v>
      </c>
      <c r="L1506" s="35">
        <v>1920</v>
      </c>
      <c r="M1506" s="63" t="s">
        <v>2261</v>
      </c>
      <c r="N1506" s="146"/>
    </row>
    <row r="1507" ht="28.5" spans="1:14">
      <c r="A1507" s="137">
        <f>COUNTA($A$5:A1506)</f>
        <v>956</v>
      </c>
      <c r="B1507" s="137" t="s">
        <v>2252</v>
      </c>
      <c r="C1507" s="35" t="s">
        <v>2253</v>
      </c>
      <c r="D1507" s="35" t="s">
        <v>2258</v>
      </c>
      <c r="E1507" s="35" t="s">
        <v>2262</v>
      </c>
      <c r="F1507" s="35" t="s">
        <v>1573</v>
      </c>
      <c r="G1507" s="35">
        <v>5</v>
      </c>
      <c r="H1507" s="35" t="s">
        <v>196</v>
      </c>
      <c r="I1507" s="35" t="s">
        <v>2258</v>
      </c>
      <c r="J1507" s="35" t="s">
        <v>1957</v>
      </c>
      <c r="K1507" s="35">
        <v>1440</v>
      </c>
      <c r="L1507" s="35">
        <v>1440</v>
      </c>
      <c r="M1507" s="63"/>
      <c r="N1507" s="147"/>
    </row>
    <row r="1508" ht="28.5" spans="1:14">
      <c r="A1508" s="137">
        <f>COUNTA($A$5:A1507)</f>
        <v>957</v>
      </c>
      <c r="B1508" s="137" t="s">
        <v>2252</v>
      </c>
      <c r="C1508" s="35" t="s">
        <v>2253</v>
      </c>
      <c r="D1508" s="35" t="s">
        <v>2258</v>
      </c>
      <c r="E1508" s="35" t="s">
        <v>2263</v>
      </c>
      <c r="F1508" s="35" t="s">
        <v>637</v>
      </c>
      <c r="G1508" s="35">
        <v>2</v>
      </c>
      <c r="H1508" s="35" t="s">
        <v>196</v>
      </c>
      <c r="I1508" s="35" t="s">
        <v>2260</v>
      </c>
      <c r="J1508" s="35" t="s">
        <v>2264</v>
      </c>
      <c r="K1508" s="35">
        <v>2880</v>
      </c>
      <c r="L1508" s="35">
        <v>2880</v>
      </c>
      <c r="M1508" s="63"/>
      <c r="N1508" s="139"/>
    </row>
    <row r="1509" ht="28.5" spans="1:14">
      <c r="A1509" s="137">
        <f>COUNTA($A$5:A1508)</f>
        <v>958</v>
      </c>
      <c r="B1509" s="137" t="s">
        <v>2252</v>
      </c>
      <c r="C1509" s="35" t="s">
        <v>2253</v>
      </c>
      <c r="D1509" s="35" t="s">
        <v>2265</v>
      </c>
      <c r="E1509" s="35" t="s">
        <v>2266</v>
      </c>
      <c r="F1509" s="35" t="s">
        <v>2267</v>
      </c>
      <c r="G1509" s="35">
        <v>3</v>
      </c>
      <c r="H1509" s="35" t="s">
        <v>196</v>
      </c>
      <c r="I1509" s="35" t="s">
        <v>2265</v>
      </c>
      <c r="J1509" s="35" t="s">
        <v>2268</v>
      </c>
      <c r="K1509" s="35">
        <v>480</v>
      </c>
      <c r="L1509" s="35">
        <v>480</v>
      </c>
      <c r="M1509" s="63"/>
      <c r="N1509" s="147"/>
    </row>
    <row r="1510" ht="71.25" spans="1:14">
      <c r="A1510" s="137">
        <f>COUNTA($A$5:A1509)</f>
        <v>959</v>
      </c>
      <c r="B1510" s="137" t="s">
        <v>2252</v>
      </c>
      <c r="C1510" s="35" t="s">
        <v>2269</v>
      </c>
      <c r="D1510" s="35" t="s">
        <v>2270</v>
      </c>
      <c r="E1510" s="35" t="s">
        <v>2271</v>
      </c>
      <c r="F1510" s="35" t="s">
        <v>689</v>
      </c>
      <c r="G1510" s="35">
        <v>4</v>
      </c>
      <c r="H1510" s="35" t="s">
        <v>1231</v>
      </c>
      <c r="I1510" s="35" t="s">
        <v>2272</v>
      </c>
      <c r="J1510" s="35" t="s">
        <v>1970</v>
      </c>
      <c r="K1510" s="35">
        <v>720</v>
      </c>
      <c r="L1510" s="35">
        <v>720</v>
      </c>
      <c r="M1510" s="63" t="s">
        <v>2273</v>
      </c>
      <c r="N1510" s="147"/>
    </row>
    <row r="1511" ht="28.5" spans="1:14">
      <c r="A1511" s="140">
        <f>COUNTA($A$5:A1510)</f>
        <v>960</v>
      </c>
      <c r="B1511" s="140" t="s">
        <v>2252</v>
      </c>
      <c r="C1511" s="35" t="s">
        <v>2269</v>
      </c>
      <c r="D1511" s="35" t="s">
        <v>2274</v>
      </c>
      <c r="E1511" s="35" t="s">
        <v>2275</v>
      </c>
      <c r="F1511" s="35" t="s">
        <v>689</v>
      </c>
      <c r="G1511" s="35">
        <v>3</v>
      </c>
      <c r="H1511" s="35" t="s">
        <v>347</v>
      </c>
      <c r="I1511" s="35" t="s">
        <v>2276</v>
      </c>
      <c r="J1511" s="35" t="s">
        <v>1898</v>
      </c>
      <c r="K1511" s="35">
        <f>500*0.8*1</f>
        <v>400</v>
      </c>
      <c r="L1511" s="35">
        <v>2320</v>
      </c>
      <c r="M1511" s="63" t="s">
        <v>2277</v>
      </c>
      <c r="N1511" s="32"/>
    </row>
    <row r="1512" ht="28.5" spans="1:14">
      <c r="A1512" s="141"/>
      <c r="B1512" s="141"/>
      <c r="C1512" s="35"/>
      <c r="D1512" s="35" t="s">
        <v>2274</v>
      </c>
      <c r="E1512" s="35" t="s">
        <v>2275</v>
      </c>
      <c r="F1512" s="35"/>
      <c r="G1512" s="35"/>
      <c r="H1512" s="35" t="s">
        <v>196</v>
      </c>
      <c r="I1512" s="35" t="s">
        <v>2276</v>
      </c>
      <c r="J1512" s="35" t="s">
        <v>1957</v>
      </c>
      <c r="K1512" s="35">
        <f>800*0.8*3</f>
        <v>1920</v>
      </c>
      <c r="L1512" s="35"/>
      <c r="M1512" s="63"/>
      <c r="N1512" s="32"/>
    </row>
    <row r="1513" ht="142.5" spans="1:14">
      <c r="A1513" s="137">
        <f>COUNTA($A$5:A1512)</f>
        <v>961</v>
      </c>
      <c r="B1513" s="137" t="s">
        <v>2252</v>
      </c>
      <c r="C1513" s="35" t="s">
        <v>2269</v>
      </c>
      <c r="D1513" s="35" t="s">
        <v>2278</v>
      </c>
      <c r="E1513" s="35" t="s">
        <v>2279</v>
      </c>
      <c r="F1513" s="35" t="s">
        <v>722</v>
      </c>
      <c r="G1513" s="35">
        <v>2</v>
      </c>
      <c r="H1513" s="35" t="s">
        <v>196</v>
      </c>
      <c r="I1513" s="35" t="s">
        <v>2278</v>
      </c>
      <c r="J1513" s="35" t="s">
        <v>1957</v>
      </c>
      <c r="K1513" s="35">
        <f>3*800*0.8</f>
        <v>1920</v>
      </c>
      <c r="L1513" s="66">
        <v>1744</v>
      </c>
      <c r="M1513" s="63" t="s">
        <v>2280</v>
      </c>
      <c r="N1513" s="147" t="s">
        <v>1045</v>
      </c>
    </row>
    <row r="1514" ht="28.5" spans="1:14">
      <c r="A1514" s="137">
        <f>COUNTA($A$5:A1513)</f>
        <v>962</v>
      </c>
      <c r="B1514" s="137" t="s">
        <v>2252</v>
      </c>
      <c r="C1514" s="10" t="s">
        <v>2269</v>
      </c>
      <c r="D1514" s="10" t="s">
        <v>2281</v>
      </c>
      <c r="E1514" s="10" t="s">
        <v>2282</v>
      </c>
      <c r="F1514" s="10" t="s">
        <v>644</v>
      </c>
      <c r="G1514" s="10">
        <v>3</v>
      </c>
      <c r="H1514" s="35" t="s">
        <v>196</v>
      </c>
      <c r="I1514" s="10" t="s">
        <v>2281</v>
      </c>
      <c r="J1514" s="10" t="s">
        <v>2283</v>
      </c>
      <c r="K1514" s="10">
        <v>2048</v>
      </c>
      <c r="L1514" s="35">
        <v>2048</v>
      </c>
      <c r="M1514" s="63"/>
      <c r="N1514" s="146"/>
    </row>
    <row r="1515" ht="28.5" spans="1:14">
      <c r="A1515" s="37">
        <f>COUNTA($A$5:A1514)</f>
        <v>963</v>
      </c>
      <c r="B1515" s="37" t="s">
        <v>2252</v>
      </c>
      <c r="C1515" s="10" t="s">
        <v>2269</v>
      </c>
      <c r="D1515" s="10" t="s">
        <v>2278</v>
      </c>
      <c r="E1515" s="10" t="s">
        <v>2284</v>
      </c>
      <c r="F1515" s="10" t="s">
        <v>637</v>
      </c>
      <c r="G1515" s="10">
        <v>4</v>
      </c>
      <c r="H1515" s="35" t="s">
        <v>196</v>
      </c>
      <c r="I1515" s="10" t="s">
        <v>2285</v>
      </c>
      <c r="J1515" s="10" t="s">
        <v>2026</v>
      </c>
      <c r="K1515" s="10">
        <v>2560</v>
      </c>
      <c r="L1515" s="66">
        <v>3240</v>
      </c>
      <c r="M1515" s="35" t="s">
        <v>2286</v>
      </c>
      <c r="N1515" s="63" t="s">
        <v>1045</v>
      </c>
    </row>
    <row r="1516" ht="28.5" spans="1:14">
      <c r="A1516" s="37"/>
      <c r="B1516" s="37"/>
      <c r="C1516" s="10"/>
      <c r="D1516" s="10"/>
      <c r="E1516" s="10"/>
      <c r="F1516" s="10"/>
      <c r="G1516" s="10"/>
      <c r="H1516" s="35" t="s">
        <v>280</v>
      </c>
      <c r="I1516" s="10" t="s">
        <v>2285</v>
      </c>
      <c r="J1516" s="10" t="s">
        <v>1898</v>
      </c>
      <c r="K1516" s="10">
        <v>400</v>
      </c>
      <c r="L1516" s="66"/>
      <c r="M1516" s="35"/>
      <c r="N1516" s="63"/>
    </row>
    <row r="1517" ht="28.5" spans="1:14">
      <c r="A1517" s="37"/>
      <c r="B1517" s="37"/>
      <c r="C1517" s="10"/>
      <c r="D1517" s="10"/>
      <c r="E1517" s="10"/>
      <c r="F1517" s="10"/>
      <c r="G1517" s="10"/>
      <c r="H1517" s="35" t="s">
        <v>2287</v>
      </c>
      <c r="I1517" s="10" t="s">
        <v>2285</v>
      </c>
      <c r="J1517" s="10" t="s">
        <v>1898</v>
      </c>
      <c r="K1517" s="10">
        <v>400</v>
      </c>
      <c r="L1517" s="66"/>
      <c r="M1517" s="35"/>
      <c r="N1517" s="63"/>
    </row>
    <row r="1518" ht="28.5" spans="1:14">
      <c r="A1518" s="137">
        <f>COUNTA($A$5:A1517)</f>
        <v>964</v>
      </c>
      <c r="B1518" s="137" t="s">
        <v>2252</v>
      </c>
      <c r="C1518" s="10" t="s">
        <v>2269</v>
      </c>
      <c r="D1518" s="10" t="s">
        <v>2270</v>
      </c>
      <c r="E1518" s="10" t="s">
        <v>2288</v>
      </c>
      <c r="F1518" s="10" t="s">
        <v>716</v>
      </c>
      <c r="G1518" s="10">
        <v>4</v>
      </c>
      <c r="H1518" s="35" t="s">
        <v>196</v>
      </c>
      <c r="I1518" s="10" t="s">
        <v>2272</v>
      </c>
      <c r="J1518" s="10" t="s">
        <v>2289</v>
      </c>
      <c r="K1518" s="10">
        <v>2752</v>
      </c>
      <c r="L1518" s="35">
        <v>2752</v>
      </c>
      <c r="M1518" s="63"/>
      <c r="N1518" s="147"/>
    </row>
    <row r="1519" ht="28.5" spans="1:14">
      <c r="A1519" s="37">
        <f>COUNTA($A$5:A1518)</f>
        <v>965</v>
      </c>
      <c r="B1519" s="37" t="s">
        <v>2252</v>
      </c>
      <c r="C1519" s="10" t="s">
        <v>2269</v>
      </c>
      <c r="D1519" s="10" t="s">
        <v>2278</v>
      </c>
      <c r="E1519" s="10" t="s">
        <v>2290</v>
      </c>
      <c r="F1519" s="10" t="s">
        <v>722</v>
      </c>
      <c r="G1519" s="10">
        <v>5</v>
      </c>
      <c r="H1519" s="35" t="s">
        <v>2291</v>
      </c>
      <c r="I1519" s="10" t="s">
        <v>2285</v>
      </c>
      <c r="J1519" s="10" t="s">
        <v>1896</v>
      </c>
      <c r="K1519" s="10">
        <v>480</v>
      </c>
      <c r="L1519" s="35">
        <v>2400</v>
      </c>
      <c r="M1519" s="63" t="s">
        <v>2292</v>
      </c>
      <c r="N1519" s="63"/>
    </row>
    <row r="1520" ht="28.5" spans="1:14">
      <c r="A1520" s="37"/>
      <c r="B1520" s="37"/>
      <c r="C1520" s="10"/>
      <c r="D1520" s="10"/>
      <c r="E1520" s="10"/>
      <c r="F1520" s="10"/>
      <c r="G1520" s="10"/>
      <c r="H1520" s="35" t="s">
        <v>196</v>
      </c>
      <c r="I1520" s="10" t="s">
        <v>2285</v>
      </c>
      <c r="J1520" s="10" t="s">
        <v>1957</v>
      </c>
      <c r="K1520" s="10">
        <v>1920</v>
      </c>
      <c r="L1520" s="35"/>
      <c r="M1520" s="63"/>
      <c r="N1520" s="63"/>
    </row>
    <row r="1521" ht="42.75" spans="1:14">
      <c r="A1521" s="137">
        <f>COUNTA($A$5:A1520)</f>
        <v>966</v>
      </c>
      <c r="B1521" s="137" t="s">
        <v>2252</v>
      </c>
      <c r="C1521" s="10" t="s">
        <v>2269</v>
      </c>
      <c r="D1521" s="10" t="s">
        <v>2274</v>
      </c>
      <c r="E1521" s="10" t="s">
        <v>2293</v>
      </c>
      <c r="F1521" s="10" t="s">
        <v>644</v>
      </c>
      <c r="G1521" s="10">
        <v>4</v>
      </c>
      <c r="H1521" s="35" t="s">
        <v>1724</v>
      </c>
      <c r="I1521" s="10" t="s">
        <v>2274</v>
      </c>
      <c r="J1521" s="10" t="s">
        <v>1896</v>
      </c>
      <c r="K1521" s="10">
        <v>480</v>
      </c>
      <c r="L1521" s="35">
        <v>480</v>
      </c>
      <c r="M1521" s="63" t="s">
        <v>2294</v>
      </c>
      <c r="N1521" s="146"/>
    </row>
    <row r="1522" ht="42.75" spans="1:14">
      <c r="A1522" s="137">
        <f>COUNTA($A$5:A1521)</f>
        <v>967</v>
      </c>
      <c r="B1522" s="137" t="s">
        <v>2252</v>
      </c>
      <c r="C1522" s="10" t="s">
        <v>2269</v>
      </c>
      <c r="D1522" s="10" t="s">
        <v>2278</v>
      </c>
      <c r="E1522" s="10" t="s">
        <v>2295</v>
      </c>
      <c r="F1522" s="10" t="s">
        <v>689</v>
      </c>
      <c r="G1522" s="10">
        <v>2</v>
      </c>
      <c r="H1522" s="35" t="s">
        <v>196</v>
      </c>
      <c r="I1522" s="10" t="s">
        <v>2278</v>
      </c>
      <c r="J1522" s="10" t="s">
        <v>2283</v>
      </c>
      <c r="K1522" s="10">
        <v>2048</v>
      </c>
      <c r="L1522" s="35">
        <v>2048</v>
      </c>
      <c r="M1522" s="63" t="s">
        <v>2296</v>
      </c>
      <c r="N1522" s="146"/>
    </row>
    <row r="1523" ht="28.5" spans="1:14">
      <c r="A1523" s="37">
        <f>COUNTA($A$5:A1522)</f>
        <v>968</v>
      </c>
      <c r="B1523" s="37" t="s">
        <v>2252</v>
      </c>
      <c r="C1523" s="10" t="s">
        <v>2269</v>
      </c>
      <c r="D1523" s="10" t="s">
        <v>2297</v>
      </c>
      <c r="E1523" s="10" t="s">
        <v>2298</v>
      </c>
      <c r="F1523" s="10" t="s">
        <v>2267</v>
      </c>
      <c r="G1523" s="10">
        <v>4</v>
      </c>
      <c r="H1523" s="35" t="s">
        <v>196</v>
      </c>
      <c r="I1523" s="10" t="s">
        <v>2274</v>
      </c>
      <c r="J1523" s="10" t="s">
        <v>1957</v>
      </c>
      <c r="K1523" s="10">
        <v>1440</v>
      </c>
      <c r="L1523" s="35">
        <v>1890</v>
      </c>
      <c r="M1523" s="63" t="s">
        <v>2299</v>
      </c>
      <c r="N1523" s="32"/>
    </row>
    <row r="1524" ht="28.5" spans="1:14">
      <c r="A1524" s="37"/>
      <c r="B1524" s="37"/>
      <c r="C1524" s="10"/>
      <c r="D1524" s="10" t="s">
        <v>2297</v>
      </c>
      <c r="E1524" s="10" t="s">
        <v>2298</v>
      </c>
      <c r="F1524" s="66"/>
      <c r="G1524" s="10"/>
      <c r="H1524" s="35" t="s">
        <v>347</v>
      </c>
      <c r="I1524" s="10" t="s">
        <v>2274</v>
      </c>
      <c r="J1524" s="10" t="s">
        <v>1970</v>
      </c>
      <c r="K1524" s="10">
        <v>450</v>
      </c>
      <c r="L1524" s="35"/>
      <c r="M1524" s="63"/>
      <c r="N1524" s="32"/>
    </row>
    <row r="1525" ht="28.5" spans="1:14">
      <c r="A1525" s="137">
        <f>COUNTA($A$5:A1524)</f>
        <v>969</v>
      </c>
      <c r="B1525" s="137" t="s">
        <v>2252</v>
      </c>
      <c r="C1525" s="10" t="s">
        <v>2269</v>
      </c>
      <c r="D1525" s="10" t="s">
        <v>2270</v>
      </c>
      <c r="E1525" s="10" t="s">
        <v>2300</v>
      </c>
      <c r="F1525" s="10" t="s">
        <v>689</v>
      </c>
      <c r="G1525" s="10">
        <v>4</v>
      </c>
      <c r="H1525" s="35" t="s">
        <v>25</v>
      </c>
      <c r="I1525" s="10" t="s">
        <v>2301</v>
      </c>
      <c r="J1525" s="10" t="s">
        <v>2302</v>
      </c>
      <c r="K1525" s="10">
        <v>5000</v>
      </c>
      <c r="L1525" s="35">
        <v>5000</v>
      </c>
      <c r="M1525" s="63" t="s">
        <v>1045</v>
      </c>
      <c r="N1525" s="146"/>
    </row>
    <row r="1526" ht="42.75" spans="1:14">
      <c r="A1526" s="137">
        <f>COUNTA($A$5:A1525)</f>
        <v>970</v>
      </c>
      <c r="B1526" s="137" t="s">
        <v>2252</v>
      </c>
      <c r="C1526" s="10" t="s">
        <v>2269</v>
      </c>
      <c r="D1526" s="10" t="s">
        <v>2278</v>
      </c>
      <c r="E1526" s="10" t="s">
        <v>2303</v>
      </c>
      <c r="F1526" s="10" t="s">
        <v>637</v>
      </c>
      <c r="G1526" s="10">
        <v>2</v>
      </c>
      <c r="H1526" s="35" t="s">
        <v>196</v>
      </c>
      <c r="I1526" s="10" t="s">
        <v>2278</v>
      </c>
      <c r="J1526" s="10" t="s">
        <v>2304</v>
      </c>
      <c r="K1526" s="10">
        <v>2188.8</v>
      </c>
      <c r="L1526" s="35">
        <v>2188.8</v>
      </c>
      <c r="M1526" s="63" t="s">
        <v>2305</v>
      </c>
      <c r="N1526" s="147"/>
    </row>
    <row r="1527" ht="28.5" spans="1:14">
      <c r="A1527" s="37">
        <f>COUNTA($A$5:A1526)</f>
        <v>971</v>
      </c>
      <c r="B1527" s="37" t="s">
        <v>2252</v>
      </c>
      <c r="C1527" s="10" t="s">
        <v>2269</v>
      </c>
      <c r="D1527" s="10" t="s">
        <v>2306</v>
      </c>
      <c r="E1527" s="10" t="s">
        <v>2307</v>
      </c>
      <c r="F1527" s="10" t="s">
        <v>644</v>
      </c>
      <c r="G1527" s="10">
        <v>1</v>
      </c>
      <c r="H1527" s="35" t="s">
        <v>196</v>
      </c>
      <c r="I1527" s="10" t="s">
        <v>2306</v>
      </c>
      <c r="J1527" s="10" t="s">
        <v>2308</v>
      </c>
      <c r="K1527" s="10">
        <v>896</v>
      </c>
      <c r="L1527" s="35">
        <v>1856</v>
      </c>
      <c r="M1527" s="35" t="s">
        <v>2309</v>
      </c>
      <c r="N1527" s="63"/>
    </row>
    <row r="1528" ht="14.25" spans="1:14">
      <c r="A1528" s="37"/>
      <c r="B1528" s="37"/>
      <c r="C1528" s="10"/>
      <c r="D1528" s="10" t="s">
        <v>2306</v>
      </c>
      <c r="E1528" s="10" t="s">
        <v>2307</v>
      </c>
      <c r="F1528" s="10"/>
      <c r="G1528" s="10"/>
      <c r="H1528" s="35" t="s">
        <v>38</v>
      </c>
      <c r="I1528" s="10" t="s">
        <v>2306</v>
      </c>
      <c r="J1528" s="10" t="s">
        <v>1957</v>
      </c>
      <c r="K1528" s="10">
        <v>960</v>
      </c>
      <c r="L1528" s="35"/>
      <c r="M1528" s="35"/>
      <c r="N1528" s="63"/>
    </row>
    <row r="1529" ht="42.75" spans="1:14">
      <c r="A1529" s="137">
        <f>COUNTA($A$5:A1528)</f>
        <v>972</v>
      </c>
      <c r="B1529" s="137" t="s">
        <v>2252</v>
      </c>
      <c r="C1529" s="10" t="s">
        <v>2269</v>
      </c>
      <c r="D1529" s="10" t="s">
        <v>2306</v>
      </c>
      <c r="E1529" s="10" t="s">
        <v>2310</v>
      </c>
      <c r="F1529" s="10" t="s">
        <v>689</v>
      </c>
      <c r="G1529" s="10">
        <v>2</v>
      </c>
      <c r="H1529" s="35" t="s">
        <v>196</v>
      </c>
      <c r="I1529" s="10" t="s">
        <v>2306</v>
      </c>
      <c r="J1529" s="10" t="s">
        <v>1957</v>
      </c>
      <c r="K1529" s="10">
        <v>1920</v>
      </c>
      <c r="L1529" s="66">
        <v>1800</v>
      </c>
      <c r="M1529" s="63" t="s">
        <v>2311</v>
      </c>
      <c r="N1529" s="147" t="s">
        <v>1045</v>
      </c>
    </row>
    <row r="1530" ht="71.25" spans="1:14">
      <c r="A1530" s="137">
        <f>COUNTA($A$5:A1529)</f>
        <v>973</v>
      </c>
      <c r="B1530" s="137" t="s">
        <v>2252</v>
      </c>
      <c r="C1530" s="10" t="s">
        <v>2269</v>
      </c>
      <c r="D1530" s="10" t="s">
        <v>2306</v>
      </c>
      <c r="E1530" s="10" t="s">
        <v>2312</v>
      </c>
      <c r="F1530" s="10" t="s">
        <v>689</v>
      </c>
      <c r="G1530" s="10">
        <v>2</v>
      </c>
      <c r="H1530" s="35" t="s">
        <v>196</v>
      </c>
      <c r="I1530" s="10" t="s">
        <v>2313</v>
      </c>
      <c r="J1530" s="10" t="s">
        <v>2314</v>
      </c>
      <c r="K1530" s="10">
        <v>3200</v>
      </c>
      <c r="L1530" s="66">
        <v>3132</v>
      </c>
      <c r="M1530" s="63" t="s">
        <v>2315</v>
      </c>
      <c r="N1530" s="148" t="s">
        <v>1045</v>
      </c>
    </row>
    <row r="1531" ht="28.5" spans="1:14">
      <c r="A1531" s="37">
        <f>COUNTA($A$5:A1530)</f>
        <v>974</v>
      </c>
      <c r="B1531" s="37" t="s">
        <v>2252</v>
      </c>
      <c r="C1531" s="10" t="s">
        <v>2269</v>
      </c>
      <c r="D1531" s="10" t="s">
        <v>2270</v>
      </c>
      <c r="E1531" s="10" t="s">
        <v>2316</v>
      </c>
      <c r="F1531" s="10" t="s">
        <v>722</v>
      </c>
      <c r="G1531" s="10">
        <v>1</v>
      </c>
      <c r="H1531" s="35" t="s">
        <v>196</v>
      </c>
      <c r="I1531" s="10" t="s">
        <v>2270</v>
      </c>
      <c r="J1531" s="10" t="s">
        <v>1898</v>
      </c>
      <c r="K1531" s="10">
        <v>640</v>
      </c>
      <c r="L1531" s="35">
        <v>1280</v>
      </c>
      <c r="M1531" s="63" t="s">
        <v>2317</v>
      </c>
      <c r="N1531" s="63"/>
    </row>
    <row r="1532" ht="14.25" spans="1:14">
      <c r="A1532" s="37"/>
      <c r="B1532" s="37"/>
      <c r="C1532" s="10"/>
      <c r="D1532" s="10"/>
      <c r="E1532" s="10"/>
      <c r="F1532" s="10"/>
      <c r="G1532" s="10"/>
      <c r="H1532" s="35" t="s">
        <v>38</v>
      </c>
      <c r="I1532" s="10"/>
      <c r="J1532" s="10" t="s">
        <v>1967</v>
      </c>
      <c r="K1532" s="10">
        <v>640</v>
      </c>
      <c r="L1532" s="35"/>
      <c r="M1532" s="63"/>
      <c r="N1532" s="63"/>
    </row>
    <row r="1533" ht="28.5" spans="1:14">
      <c r="A1533" s="37">
        <f>COUNTA($A$5:A1532)</f>
        <v>975</v>
      </c>
      <c r="B1533" s="37" t="s">
        <v>2252</v>
      </c>
      <c r="C1533" s="10" t="s">
        <v>2269</v>
      </c>
      <c r="D1533" s="10" t="s">
        <v>2278</v>
      </c>
      <c r="E1533" s="10" t="s">
        <v>2318</v>
      </c>
      <c r="F1533" s="10" t="s">
        <v>722</v>
      </c>
      <c r="G1533" s="10">
        <v>5</v>
      </c>
      <c r="H1533" s="35" t="s">
        <v>196</v>
      </c>
      <c r="I1533" s="10" t="s">
        <v>2278</v>
      </c>
      <c r="J1533" s="10" t="s">
        <v>1967</v>
      </c>
      <c r="K1533" s="10">
        <v>1280</v>
      </c>
      <c r="L1533" s="35">
        <v>1760</v>
      </c>
      <c r="M1533" s="35" t="s">
        <v>2319</v>
      </c>
      <c r="N1533" s="35"/>
    </row>
    <row r="1534" ht="14.25" spans="1:14">
      <c r="A1534" s="37"/>
      <c r="B1534" s="37"/>
      <c r="C1534" s="10"/>
      <c r="D1534" s="10" t="s">
        <v>2278</v>
      </c>
      <c r="E1534" s="10" t="s">
        <v>2318</v>
      </c>
      <c r="F1534" s="10"/>
      <c r="G1534" s="10"/>
      <c r="H1534" s="35" t="s">
        <v>38</v>
      </c>
      <c r="I1534" s="10" t="s">
        <v>2278</v>
      </c>
      <c r="J1534" s="10" t="s">
        <v>1970</v>
      </c>
      <c r="K1534" s="10">
        <v>480</v>
      </c>
      <c r="L1534" s="35"/>
      <c r="M1534" s="35"/>
      <c r="N1534" s="35"/>
    </row>
    <row r="1535" ht="28.5" spans="1:14">
      <c r="A1535" s="137">
        <f>COUNTA($A$5:A1534)</f>
        <v>976</v>
      </c>
      <c r="B1535" s="137" t="s">
        <v>2252</v>
      </c>
      <c r="C1535" s="10" t="s">
        <v>2269</v>
      </c>
      <c r="D1535" s="10" t="s">
        <v>2274</v>
      </c>
      <c r="E1535" s="10" t="s">
        <v>2320</v>
      </c>
      <c r="F1535" s="10" t="s">
        <v>689</v>
      </c>
      <c r="G1535" s="10">
        <v>5</v>
      </c>
      <c r="H1535" s="35" t="s">
        <v>794</v>
      </c>
      <c r="I1535" s="10" t="s">
        <v>2274</v>
      </c>
      <c r="J1535" s="10" t="s">
        <v>2321</v>
      </c>
      <c r="K1535" s="10">
        <v>5000</v>
      </c>
      <c r="L1535" s="35">
        <v>5000</v>
      </c>
      <c r="M1535" s="63" t="s">
        <v>1045</v>
      </c>
      <c r="N1535" s="123"/>
    </row>
    <row r="1536" ht="42.75" spans="1:14">
      <c r="A1536" s="137">
        <f>COUNTA($A$5:A1535)</f>
        <v>977</v>
      </c>
      <c r="B1536" s="137" t="s">
        <v>2252</v>
      </c>
      <c r="C1536" s="10" t="s">
        <v>2269</v>
      </c>
      <c r="D1536" s="10" t="s">
        <v>2274</v>
      </c>
      <c r="E1536" s="10" t="s">
        <v>2322</v>
      </c>
      <c r="F1536" s="10" t="s">
        <v>689</v>
      </c>
      <c r="G1536" s="10">
        <v>2</v>
      </c>
      <c r="H1536" s="35" t="s">
        <v>196</v>
      </c>
      <c r="I1536" s="10" t="s">
        <v>2297</v>
      </c>
      <c r="J1536" s="10" t="s">
        <v>2323</v>
      </c>
      <c r="K1536" s="10">
        <v>3840</v>
      </c>
      <c r="L1536" s="35">
        <v>3840</v>
      </c>
      <c r="M1536" s="63" t="s">
        <v>2324</v>
      </c>
      <c r="N1536" s="123"/>
    </row>
    <row r="1537" ht="42.75" spans="1:14">
      <c r="A1537" s="137">
        <f>COUNTA($A$5:A1536)</f>
        <v>978</v>
      </c>
      <c r="B1537" s="137" t="s">
        <v>2252</v>
      </c>
      <c r="C1537" s="10" t="s">
        <v>2269</v>
      </c>
      <c r="D1537" s="10" t="s">
        <v>2325</v>
      </c>
      <c r="E1537" s="10" t="s">
        <v>2326</v>
      </c>
      <c r="F1537" s="10" t="s">
        <v>644</v>
      </c>
      <c r="G1537" s="10">
        <v>4</v>
      </c>
      <c r="H1537" s="35" t="s">
        <v>2327</v>
      </c>
      <c r="I1537" s="10" t="s">
        <v>2325</v>
      </c>
      <c r="J1537" s="10" t="s">
        <v>1898</v>
      </c>
      <c r="K1537" s="10">
        <v>640</v>
      </c>
      <c r="L1537" s="35">
        <v>640</v>
      </c>
      <c r="M1537" s="35"/>
      <c r="N1537" s="151"/>
    </row>
    <row r="1538" ht="28.5" spans="1:14">
      <c r="A1538" s="37">
        <f>COUNTA($A$5:A1537)</f>
        <v>979</v>
      </c>
      <c r="B1538" s="37" t="s">
        <v>2252</v>
      </c>
      <c r="C1538" s="10" t="s">
        <v>2269</v>
      </c>
      <c r="D1538" s="10" t="s">
        <v>2325</v>
      </c>
      <c r="E1538" s="10" t="s">
        <v>2328</v>
      </c>
      <c r="F1538" s="10" t="s">
        <v>689</v>
      </c>
      <c r="G1538" s="10">
        <v>3</v>
      </c>
      <c r="H1538" s="35" t="s">
        <v>196</v>
      </c>
      <c r="I1538" s="10" t="s">
        <v>2325</v>
      </c>
      <c r="J1538" s="10" t="s">
        <v>1937</v>
      </c>
      <c r="K1538" s="10">
        <v>1600</v>
      </c>
      <c r="L1538" s="35">
        <v>1900</v>
      </c>
      <c r="M1538" s="63"/>
      <c r="N1538" s="37"/>
    </row>
    <row r="1539" ht="14.25" spans="1:14">
      <c r="A1539" s="37"/>
      <c r="B1539" s="37"/>
      <c r="C1539" s="10"/>
      <c r="D1539" s="10" t="s">
        <v>2325</v>
      </c>
      <c r="E1539" s="10" t="s">
        <v>2328</v>
      </c>
      <c r="F1539" s="10"/>
      <c r="G1539" s="10"/>
      <c r="H1539" s="35" t="s">
        <v>25</v>
      </c>
      <c r="I1539" s="10"/>
      <c r="J1539" s="10" t="s">
        <v>1916</v>
      </c>
      <c r="K1539" s="10">
        <v>300</v>
      </c>
      <c r="L1539" s="35"/>
      <c r="M1539" s="63"/>
      <c r="N1539" s="37"/>
    </row>
    <row r="1540" ht="28.5" spans="1:14">
      <c r="A1540" s="137">
        <f>COUNTA($A$5:A1539)</f>
        <v>980</v>
      </c>
      <c r="B1540" s="137" t="s">
        <v>2252</v>
      </c>
      <c r="C1540" s="10" t="s">
        <v>2269</v>
      </c>
      <c r="D1540" s="10" t="s">
        <v>2325</v>
      </c>
      <c r="E1540" s="10" t="s">
        <v>2329</v>
      </c>
      <c r="F1540" s="10" t="s">
        <v>1573</v>
      </c>
      <c r="G1540" s="10">
        <v>1</v>
      </c>
      <c r="H1540" s="35" t="s">
        <v>196</v>
      </c>
      <c r="I1540" s="10" t="s">
        <v>2325</v>
      </c>
      <c r="J1540" s="10" t="s">
        <v>1967</v>
      </c>
      <c r="K1540" s="10">
        <v>960</v>
      </c>
      <c r="L1540" s="35">
        <v>960</v>
      </c>
      <c r="M1540" s="63"/>
      <c r="N1540" s="151"/>
    </row>
    <row r="1541" ht="42.75" spans="1:14">
      <c r="A1541" s="137">
        <f>COUNTA($A$5:A1540)</f>
        <v>981</v>
      </c>
      <c r="B1541" s="137" t="s">
        <v>2252</v>
      </c>
      <c r="C1541" s="10" t="s">
        <v>2269</v>
      </c>
      <c r="D1541" s="10" t="s">
        <v>2274</v>
      </c>
      <c r="E1541" s="10" t="s">
        <v>2330</v>
      </c>
      <c r="F1541" s="10" t="s">
        <v>689</v>
      </c>
      <c r="G1541" s="10">
        <v>3</v>
      </c>
      <c r="H1541" s="35" t="s">
        <v>196</v>
      </c>
      <c r="I1541" s="10" t="s">
        <v>2331</v>
      </c>
      <c r="J1541" s="10" t="s">
        <v>1957</v>
      </c>
      <c r="K1541" s="10">
        <v>1920</v>
      </c>
      <c r="L1541" s="35">
        <v>1920</v>
      </c>
      <c r="M1541" s="63"/>
      <c r="N1541" s="151"/>
    </row>
    <row r="1542" ht="99.75" spans="1:14">
      <c r="A1542" s="137">
        <f>COUNTA($A$5:A1541)</f>
        <v>982</v>
      </c>
      <c r="B1542" s="137" t="s">
        <v>2252</v>
      </c>
      <c r="C1542" s="10" t="s">
        <v>2332</v>
      </c>
      <c r="D1542" s="10" t="s">
        <v>2333</v>
      </c>
      <c r="E1542" s="10" t="s">
        <v>2334</v>
      </c>
      <c r="F1542" s="10" t="s">
        <v>689</v>
      </c>
      <c r="G1542" s="10">
        <v>5</v>
      </c>
      <c r="H1542" s="35" t="s">
        <v>2335</v>
      </c>
      <c r="I1542" s="10" t="s">
        <v>2336</v>
      </c>
      <c r="J1542" s="10" t="s">
        <v>1898</v>
      </c>
      <c r="K1542" s="10">
        <v>480</v>
      </c>
      <c r="L1542" s="35">
        <v>480</v>
      </c>
      <c r="M1542" s="63" t="s">
        <v>2337</v>
      </c>
      <c r="N1542" s="151"/>
    </row>
    <row r="1543" ht="28.5" spans="1:14">
      <c r="A1543" s="140">
        <f>COUNTA($A$5:A1542)</f>
        <v>983</v>
      </c>
      <c r="B1543" s="140" t="s">
        <v>2252</v>
      </c>
      <c r="C1543" s="10" t="s">
        <v>2332</v>
      </c>
      <c r="D1543" s="10" t="s">
        <v>2338</v>
      </c>
      <c r="E1543" s="10" t="s">
        <v>2339</v>
      </c>
      <c r="F1543" s="10" t="s">
        <v>1573</v>
      </c>
      <c r="G1543" s="10">
        <v>4</v>
      </c>
      <c r="H1543" s="35" t="s">
        <v>347</v>
      </c>
      <c r="I1543" s="10" t="s">
        <v>2340</v>
      </c>
      <c r="J1543" s="10" t="s">
        <v>2341</v>
      </c>
      <c r="K1543" s="10">
        <v>660</v>
      </c>
      <c r="L1543" s="35">
        <v>1332</v>
      </c>
      <c r="M1543" s="63" t="s">
        <v>2342</v>
      </c>
      <c r="N1543" s="35"/>
    </row>
    <row r="1544" ht="28.5" spans="1:14">
      <c r="A1544" s="141"/>
      <c r="B1544" s="141"/>
      <c r="C1544" s="10"/>
      <c r="D1544" s="10"/>
      <c r="E1544" s="10"/>
      <c r="F1544" s="66"/>
      <c r="G1544" s="10"/>
      <c r="H1544" s="35" t="s">
        <v>196</v>
      </c>
      <c r="I1544" s="10" t="s">
        <v>2340</v>
      </c>
      <c r="J1544" s="35" t="s">
        <v>2308</v>
      </c>
      <c r="K1544" s="35">
        <v>672</v>
      </c>
      <c r="L1544" s="35"/>
      <c r="M1544" s="63"/>
      <c r="N1544" s="35"/>
    </row>
    <row r="1545" ht="28.5" spans="1:14">
      <c r="A1545" s="137">
        <f>COUNTA($A$5:A1544)</f>
        <v>984</v>
      </c>
      <c r="B1545" s="137" t="s">
        <v>2252</v>
      </c>
      <c r="C1545" s="35" t="s">
        <v>2343</v>
      </c>
      <c r="D1545" s="35" t="s">
        <v>2344</v>
      </c>
      <c r="E1545" s="35" t="s">
        <v>2345</v>
      </c>
      <c r="F1545" s="35" t="s">
        <v>689</v>
      </c>
      <c r="G1545" s="63">
        <v>4</v>
      </c>
      <c r="H1545" s="35" t="s">
        <v>196</v>
      </c>
      <c r="I1545" s="35" t="s">
        <v>2344</v>
      </c>
      <c r="J1545" s="63" t="s">
        <v>1898</v>
      </c>
      <c r="K1545" s="63">
        <v>640</v>
      </c>
      <c r="L1545" s="35">
        <v>640</v>
      </c>
      <c r="M1545" s="63"/>
      <c r="N1545" s="35"/>
    </row>
    <row r="1546" ht="28.5" spans="1:14">
      <c r="A1546" s="37">
        <f>COUNTA($A$5:A1545)</f>
        <v>985</v>
      </c>
      <c r="B1546" s="37" t="s">
        <v>2252</v>
      </c>
      <c r="C1546" s="63" t="s">
        <v>2343</v>
      </c>
      <c r="D1546" s="63" t="s">
        <v>2344</v>
      </c>
      <c r="E1546" s="63" t="s">
        <v>2346</v>
      </c>
      <c r="F1546" s="63" t="s">
        <v>1573</v>
      </c>
      <c r="G1546" s="63">
        <v>3</v>
      </c>
      <c r="H1546" s="35" t="s">
        <v>1585</v>
      </c>
      <c r="I1546" s="63" t="s">
        <v>2344</v>
      </c>
      <c r="J1546" s="63" t="s">
        <v>1898</v>
      </c>
      <c r="K1546" s="63">
        <v>480</v>
      </c>
      <c r="L1546" s="63">
        <v>3330</v>
      </c>
      <c r="M1546" s="63" t="s">
        <v>2347</v>
      </c>
      <c r="N1546" s="35"/>
    </row>
    <row r="1547" ht="28.5" spans="1:14">
      <c r="A1547" s="37"/>
      <c r="B1547" s="37"/>
      <c r="C1547" s="63"/>
      <c r="D1547" s="63"/>
      <c r="E1547" s="63"/>
      <c r="F1547" s="149"/>
      <c r="G1547" s="63"/>
      <c r="H1547" s="35" t="s">
        <v>1724</v>
      </c>
      <c r="I1547" s="63"/>
      <c r="J1547" s="63" t="s">
        <v>2348</v>
      </c>
      <c r="K1547" s="63">
        <v>1650</v>
      </c>
      <c r="L1547" s="63"/>
      <c r="M1547" s="63"/>
      <c r="N1547" s="35"/>
    </row>
    <row r="1548" ht="28.5" spans="1:14">
      <c r="A1548" s="37"/>
      <c r="B1548" s="37"/>
      <c r="C1548" s="63"/>
      <c r="D1548" s="63"/>
      <c r="E1548" s="63"/>
      <c r="F1548" s="149"/>
      <c r="G1548" s="63"/>
      <c r="H1548" s="35" t="s">
        <v>196</v>
      </c>
      <c r="I1548" s="63"/>
      <c r="J1548" s="63" t="s">
        <v>1898</v>
      </c>
      <c r="K1548" s="63">
        <v>480</v>
      </c>
      <c r="L1548" s="63"/>
      <c r="M1548" s="63"/>
      <c r="N1548" s="35"/>
    </row>
    <row r="1549" ht="28.5" spans="1:14">
      <c r="A1549" s="37"/>
      <c r="B1549" s="37"/>
      <c r="C1549" s="63"/>
      <c r="D1549" s="63"/>
      <c r="E1549" s="63"/>
      <c r="F1549" s="149"/>
      <c r="G1549" s="63"/>
      <c r="H1549" s="35" t="s">
        <v>191</v>
      </c>
      <c r="I1549" s="63"/>
      <c r="J1549" s="63" t="s">
        <v>1967</v>
      </c>
      <c r="K1549" s="63">
        <v>720</v>
      </c>
      <c r="L1549" s="63"/>
      <c r="M1549" s="63"/>
      <c r="N1549" s="35"/>
    </row>
    <row r="1550" ht="28.5" spans="1:14">
      <c r="A1550" s="137">
        <f>COUNTA($A$5:A1549)</f>
        <v>986</v>
      </c>
      <c r="B1550" s="137" t="s">
        <v>2252</v>
      </c>
      <c r="C1550" s="63" t="s">
        <v>2343</v>
      </c>
      <c r="D1550" s="63" t="s">
        <v>2349</v>
      </c>
      <c r="E1550" s="63" t="s">
        <v>2350</v>
      </c>
      <c r="F1550" s="63" t="s">
        <v>1573</v>
      </c>
      <c r="G1550" s="63">
        <v>1</v>
      </c>
      <c r="H1550" s="35" t="s">
        <v>191</v>
      </c>
      <c r="I1550" s="63" t="s">
        <v>2349</v>
      </c>
      <c r="J1550" s="63" t="s">
        <v>1970</v>
      </c>
      <c r="K1550" s="63">
        <v>540</v>
      </c>
      <c r="L1550" s="63">
        <v>540</v>
      </c>
      <c r="M1550" s="63"/>
      <c r="N1550" s="123"/>
    </row>
    <row r="1551" ht="28.5" spans="1:14">
      <c r="A1551" s="137">
        <f>COUNTA($A$5:A1550)</f>
        <v>987</v>
      </c>
      <c r="B1551" s="137" t="s">
        <v>2252</v>
      </c>
      <c r="C1551" s="63" t="s">
        <v>2343</v>
      </c>
      <c r="D1551" s="63" t="s">
        <v>2351</v>
      </c>
      <c r="E1551" s="63" t="s">
        <v>2352</v>
      </c>
      <c r="F1551" s="63" t="s">
        <v>644</v>
      </c>
      <c r="G1551" s="63">
        <v>3</v>
      </c>
      <c r="H1551" s="35" t="s">
        <v>196</v>
      </c>
      <c r="I1551" s="63" t="s">
        <v>2351</v>
      </c>
      <c r="J1551" s="63" t="s">
        <v>2353</v>
      </c>
      <c r="K1551" s="63">
        <v>1792</v>
      </c>
      <c r="L1551" s="63">
        <v>1792</v>
      </c>
      <c r="M1551" s="63"/>
      <c r="N1551" s="123"/>
    </row>
    <row r="1552" ht="28.5" spans="1:14">
      <c r="A1552" s="37">
        <f>COUNTA($A$5:A1551)</f>
        <v>988</v>
      </c>
      <c r="B1552" s="37" t="s">
        <v>2252</v>
      </c>
      <c r="C1552" s="63" t="s">
        <v>2343</v>
      </c>
      <c r="D1552" s="63" t="s">
        <v>2354</v>
      </c>
      <c r="E1552" s="63" t="s">
        <v>2355</v>
      </c>
      <c r="F1552" s="63" t="s">
        <v>2267</v>
      </c>
      <c r="G1552" s="63">
        <v>4</v>
      </c>
      <c r="H1552" s="35" t="s">
        <v>196</v>
      </c>
      <c r="I1552" s="63" t="s">
        <v>2356</v>
      </c>
      <c r="J1552" s="63" t="s">
        <v>2357</v>
      </c>
      <c r="K1552" s="63">
        <v>2352</v>
      </c>
      <c r="L1552" s="63">
        <v>3612</v>
      </c>
      <c r="M1552" s="63"/>
      <c r="N1552" s="150"/>
    </row>
    <row r="1553" ht="14.25" spans="1:14">
      <c r="A1553" s="37"/>
      <c r="B1553" s="37"/>
      <c r="C1553" s="63"/>
      <c r="D1553" s="63"/>
      <c r="E1553" s="63"/>
      <c r="F1553" s="149"/>
      <c r="G1553" s="63"/>
      <c r="H1553" s="35" t="s">
        <v>38</v>
      </c>
      <c r="I1553" s="63"/>
      <c r="J1553" s="63" t="s">
        <v>1970</v>
      </c>
      <c r="K1553" s="63">
        <v>360</v>
      </c>
      <c r="L1553" s="63"/>
      <c r="M1553" s="63"/>
      <c r="N1553" s="150"/>
    </row>
    <row r="1554" ht="14.25" spans="1:14">
      <c r="A1554" s="37"/>
      <c r="B1554" s="37"/>
      <c r="C1554" s="63"/>
      <c r="D1554" s="63"/>
      <c r="E1554" s="63"/>
      <c r="F1554" s="149"/>
      <c r="G1554" s="63"/>
      <c r="H1554" s="35" t="s">
        <v>143</v>
      </c>
      <c r="I1554" s="63"/>
      <c r="J1554" s="63" t="s">
        <v>1970</v>
      </c>
      <c r="K1554" s="63">
        <v>360</v>
      </c>
      <c r="L1554" s="63"/>
      <c r="M1554" s="63"/>
      <c r="N1554" s="150"/>
    </row>
    <row r="1555" ht="28.5" spans="1:14">
      <c r="A1555" s="37"/>
      <c r="B1555" s="37"/>
      <c r="C1555" s="63"/>
      <c r="D1555" s="63"/>
      <c r="E1555" s="63"/>
      <c r="F1555" s="149"/>
      <c r="G1555" s="63"/>
      <c r="H1555" s="35" t="s">
        <v>191</v>
      </c>
      <c r="I1555" s="63"/>
      <c r="J1555" s="63" t="s">
        <v>1970</v>
      </c>
      <c r="K1555" s="63">
        <v>540</v>
      </c>
      <c r="L1555" s="63"/>
      <c r="M1555" s="63"/>
      <c r="N1555" s="150"/>
    </row>
    <row r="1556" ht="28.5" spans="1:14">
      <c r="A1556" s="137">
        <f>COUNTA($A$5:A1555)</f>
        <v>989</v>
      </c>
      <c r="B1556" s="137" t="s">
        <v>2252</v>
      </c>
      <c r="C1556" s="35" t="s">
        <v>2343</v>
      </c>
      <c r="D1556" s="35" t="s">
        <v>2349</v>
      </c>
      <c r="E1556" s="35" t="s">
        <v>2358</v>
      </c>
      <c r="F1556" s="35" t="s">
        <v>114</v>
      </c>
      <c r="G1556" s="63">
        <v>2</v>
      </c>
      <c r="H1556" s="35" t="s">
        <v>191</v>
      </c>
      <c r="I1556" s="35" t="s">
        <v>2359</v>
      </c>
      <c r="J1556" s="35" t="s">
        <v>2360</v>
      </c>
      <c r="K1556" s="35">
        <v>360</v>
      </c>
      <c r="L1556" s="35">
        <v>360</v>
      </c>
      <c r="M1556" s="63"/>
      <c r="N1556" s="123"/>
    </row>
    <row r="1557" ht="57" spans="1:14">
      <c r="A1557" s="137">
        <f>COUNTA($A$5:A1556)</f>
        <v>990</v>
      </c>
      <c r="B1557" s="137" t="s">
        <v>2252</v>
      </c>
      <c r="C1557" s="35" t="s">
        <v>2343</v>
      </c>
      <c r="D1557" s="35" t="s">
        <v>2344</v>
      </c>
      <c r="E1557" s="35" t="s">
        <v>2361</v>
      </c>
      <c r="F1557" s="35" t="s">
        <v>2267</v>
      </c>
      <c r="G1557" s="63">
        <v>2</v>
      </c>
      <c r="H1557" s="35" t="s">
        <v>38</v>
      </c>
      <c r="I1557" s="35" t="s">
        <v>2344</v>
      </c>
      <c r="J1557" s="35" t="s">
        <v>1957</v>
      </c>
      <c r="K1557" s="35">
        <v>720</v>
      </c>
      <c r="L1557" s="35">
        <v>720</v>
      </c>
      <c r="M1557" s="63" t="s">
        <v>2362</v>
      </c>
      <c r="N1557" s="123"/>
    </row>
    <row r="1558" ht="28.5" spans="1:14">
      <c r="A1558" s="137">
        <f>COUNTA($A$5:A1557)</f>
        <v>991</v>
      </c>
      <c r="B1558" s="137" t="s">
        <v>2252</v>
      </c>
      <c r="C1558" s="150" t="s">
        <v>2343</v>
      </c>
      <c r="D1558" s="63" t="s">
        <v>2349</v>
      </c>
      <c r="E1558" s="63" t="s">
        <v>2363</v>
      </c>
      <c r="F1558" s="63" t="s">
        <v>722</v>
      </c>
      <c r="G1558" s="63">
        <v>3</v>
      </c>
      <c r="H1558" s="35" t="s">
        <v>191</v>
      </c>
      <c r="I1558" s="63" t="s">
        <v>2349</v>
      </c>
      <c r="J1558" s="63" t="s">
        <v>2364</v>
      </c>
      <c r="K1558" s="63">
        <v>1152</v>
      </c>
      <c r="L1558" s="63">
        <v>1152</v>
      </c>
      <c r="M1558" s="63" t="s">
        <v>2365</v>
      </c>
      <c r="N1558" s="123"/>
    </row>
    <row r="1559" ht="28.5" spans="1:14">
      <c r="A1559" s="137">
        <f>COUNTA($A$5:A1558)</f>
        <v>992</v>
      </c>
      <c r="B1559" s="137" t="s">
        <v>2252</v>
      </c>
      <c r="C1559" s="150" t="s">
        <v>2343</v>
      </c>
      <c r="D1559" s="63" t="s">
        <v>2349</v>
      </c>
      <c r="E1559" s="63" t="s">
        <v>2366</v>
      </c>
      <c r="F1559" s="63" t="s">
        <v>689</v>
      </c>
      <c r="G1559" s="63">
        <v>4</v>
      </c>
      <c r="H1559" s="35" t="s">
        <v>38</v>
      </c>
      <c r="I1559" s="63" t="s">
        <v>1806</v>
      </c>
      <c r="J1559" s="63" t="s">
        <v>2035</v>
      </c>
      <c r="K1559" s="63">
        <v>464</v>
      </c>
      <c r="L1559" s="63">
        <v>464</v>
      </c>
      <c r="M1559" s="63" t="s">
        <v>2367</v>
      </c>
      <c r="N1559" s="123"/>
    </row>
    <row r="1560" ht="28.5" spans="1:14">
      <c r="A1560" s="37">
        <f>COUNTA($A$5:A1559)</f>
        <v>993</v>
      </c>
      <c r="B1560" s="37" t="s">
        <v>2252</v>
      </c>
      <c r="C1560" s="150" t="s">
        <v>2343</v>
      </c>
      <c r="D1560" s="63" t="s">
        <v>2368</v>
      </c>
      <c r="E1560" s="63" t="s">
        <v>2369</v>
      </c>
      <c r="F1560" s="63" t="s">
        <v>689</v>
      </c>
      <c r="G1560" s="63">
        <v>4</v>
      </c>
      <c r="H1560" s="35" t="s">
        <v>196</v>
      </c>
      <c r="I1560" s="63" t="s">
        <v>2368</v>
      </c>
      <c r="J1560" s="63" t="s">
        <v>1967</v>
      </c>
      <c r="K1560" s="63">
        <v>1280</v>
      </c>
      <c r="L1560" s="63">
        <v>1680</v>
      </c>
      <c r="M1560" s="63" t="s">
        <v>2370</v>
      </c>
      <c r="N1560" s="35"/>
    </row>
    <row r="1561" ht="28.5" spans="1:14">
      <c r="A1561" s="37"/>
      <c r="B1561" s="37"/>
      <c r="C1561" s="150"/>
      <c r="D1561" s="63"/>
      <c r="E1561" s="63"/>
      <c r="F1561" s="63"/>
      <c r="G1561" s="63"/>
      <c r="H1561" s="35" t="s">
        <v>280</v>
      </c>
      <c r="I1561" s="63"/>
      <c r="J1561" s="63" t="s">
        <v>1898</v>
      </c>
      <c r="K1561" s="63">
        <v>400</v>
      </c>
      <c r="L1561" s="63"/>
      <c r="M1561" s="63"/>
      <c r="N1561" s="35"/>
    </row>
    <row r="1562" ht="28.5" spans="1:14">
      <c r="A1562" s="137">
        <f>COUNTA($A$5:A1561)</f>
        <v>994</v>
      </c>
      <c r="B1562" s="137" t="s">
        <v>2252</v>
      </c>
      <c r="C1562" s="150" t="s">
        <v>2343</v>
      </c>
      <c r="D1562" s="63" t="s">
        <v>2351</v>
      </c>
      <c r="E1562" s="63" t="s">
        <v>2371</v>
      </c>
      <c r="F1562" s="63" t="s">
        <v>637</v>
      </c>
      <c r="G1562" s="63">
        <v>4</v>
      </c>
      <c r="H1562" s="35" t="s">
        <v>196</v>
      </c>
      <c r="I1562" s="63" t="s">
        <v>2201</v>
      </c>
      <c r="J1562" s="63" t="s">
        <v>1937</v>
      </c>
      <c r="K1562" s="63">
        <v>1600</v>
      </c>
      <c r="L1562" s="63">
        <v>1600</v>
      </c>
      <c r="M1562" s="63"/>
      <c r="N1562" s="123"/>
    </row>
    <row r="1563" ht="28.5" spans="1:14">
      <c r="A1563" s="137">
        <f>COUNTA($A$5:A1562)</f>
        <v>995</v>
      </c>
      <c r="B1563" s="137" t="s">
        <v>2252</v>
      </c>
      <c r="C1563" s="150" t="s">
        <v>2343</v>
      </c>
      <c r="D1563" s="63" t="s">
        <v>2351</v>
      </c>
      <c r="E1563" s="63" t="s">
        <v>2372</v>
      </c>
      <c r="F1563" s="63" t="s">
        <v>637</v>
      </c>
      <c r="G1563" s="63">
        <v>2</v>
      </c>
      <c r="H1563" s="35" t="s">
        <v>196</v>
      </c>
      <c r="I1563" s="63" t="s">
        <v>2351</v>
      </c>
      <c r="J1563" s="63" t="s">
        <v>1957</v>
      </c>
      <c r="K1563" s="63">
        <v>1920</v>
      </c>
      <c r="L1563" s="63">
        <v>1920</v>
      </c>
      <c r="M1563" s="63"/>
      <c r="N1563" s="123"/>
    </row>
    <row r="1564" ht="28.5" spans="1:14">
      <c r="A1564" s="37">
        <f>COUNTA($A$5:A1563)</f>
        <v>996</v>
      </c>
      <c r="B1564" s="37" t="s">
        <v>2252</v>
      </c>
      <c r="C1564" s="150" t="s">
        <v>2343</v>
      </c>
      <c r="D1564" s="63" t="s">
        <v>2351</v>
      </c>
      <c r="E1564" s="63" t="s">
        <v>2373</v>
      </c>
      <c r="F1564" s="63" t="s">
        <v>637</v>
      </c>
      <c r="G1564" s="63">
        <v>3</v>
      </c>
      <c r="H1564" s="35" t="s">
        <v>312</v>
      </c>
      <c r="I1564" s="63" t="s">
        <v>2351</v>
      </c>
      <c r="J1564" s="63" t="s">
        <v>2374</v>
      </c>
      <c r="K1564" s="63">
        <v>336</v>
      </c>
      <c r="L1564" s="63">
        <v>1152</v>
      </c>
      <c r="M1564" s="63"/>
      <c r="N1564" s="35"/>
    </row>
    <row r="1565" ht="28.5" spans="1:14">
      <c r="A1565" s="37"/>
      <c r="B1565" s="37"/>
      <c r="C1565" s="150"/>
      <c r="D1565" s="63"/>
      <c r="E1565" s="63"/>
      <c r="F1565" s="63"/>
      <c r="G1565" s="63"/>
      <c r="H1565" s="35" t="s">
        <v>191</v>
      </c>
      <c r="I1565" s="63"/>
      <c r="J1565" s="63" t="s">
        <v>1898</v>
      </c>
      <c r="K1565" s="63">
        <v>480</v>
      </c>
      <c r="L1565" s="63"/>
      <c r="M1565" s="63"/>
      <c r="N1565" s="35"/>
    </row>
    <row r="1566" ht="14.25" spans="1:14">
      <c r="A1566" s="37"/>
      <c r="B1566" s="37"/>
      <c r="C1566" s="150"/>
      <c r="D1566" s="63"/>
      <c r="E1566" s="63"/>
      <c r="F1566" s="63"/>
      <c r="G1566" s="63"/>
      <c r="H1566" s="35" t="s">
        <v>25</v>
      </c>
      <c r="I1566" s="63"/>
      <c r="J1566" s="63" t="s">
        <v>2375</v>
      </c>
      <c r="K1566" s="63">
        <v>336</v>
      </c>
      <c r="L1566" s="63"/>
      <c r="M1566" s="63"/>
      <c r="N1566" s="35"/>
    </row>
    <row r="1567" ht="14.25" spans="1:14">
      <c r="A1567" s="37">
        <f>COUNTA($A$5:A1566)</f>
        <v>997</v>
      </c>
      <c r="B1567" s="37" t="s">
        <v>2252</v>
      </c>
      <c r="C1567" s="150" t="s">
        <v>2376</v>
      </c>
      <c r="D1567" s="63" t="s">
        <v>2377</v>
      </c>
      <c r="E1567" s="63" t="s">
        <v>2378</v>
      </c>
      <c r="F1567" s="63" t="s">
        <v>1573</v>
      </c>
      <c r="G1567" s="63">
        <v>3</v>
      </c>
      <c r="H1567" s="35" t="s">
        <v>38</v>
      </c>
      <c r="I1567" s="63" t="s">
        <v>2377</v>
      </c>
      <c r="J1567" s="63" t="s">
        <v>1896</v>
      </c>
      <c r="K1567" s="63">
        <v>288</v>
      </c>
      <c r="L1567" s="63">
        <v>1488</v>
      </c>
      <c r="M1567" s="63"/>
      <c r="N1567" s="35"/>
    </row>
    <row r="1568" ht="28.5" spans="1:14">
      <c r="A1568" s="37"/>
      <c r="B1568" s="37"/>
      <c r="C1568" s="150"/>
      <c r="D1568" s="63"/>
      <c r="E1568" s="63"/>
      <c r="F1568" s="149"/>
      <c r="G1568" s="63"/>
      <c r="H1568" s="35" t="s">
        <v>196</v>
      </c>
      <c r="I1568" s="63"/>
      <c r="J1568" s="63" t="s">
        <v>1937</v>
      </c>
      <c r="K1568" s="63">
        <v>1200</v>
      </c>
      <c r="L1568" s="63"/>
      <c r="M1568" s="63"/>
      <c r="N1568" s="35"/>
    </row>
    <row r="1569" ht="28.5" spans="1:14">
      <c r="A1569" s="37">
        <f>COUNTA($A$5:A1568)</f>
        <v>998</v>
      </c>
      <c r="B1569" s="37" t="s">
        <v>2252</v>
      </c>
      <c r="C1569" s="63" t="s">
        <v>2376</v>
      </c>
      <c r="D1569" s="63" t="s">
        <v>2379</v>
      </c>
      <c r="E1569" s="63" t="s">
        <v>2380</v>
      </c>
      <c r="F1569" s="63" t="s">
        <v>2267</v>
      </c>
      <c r="G1569" s="63">
        <v>4</v>
      </c>
      <c r="H1569" s="35" t="s">
        <v>196</v>
      </c>
      <c r="I1569" s="63" t="s">
        <v>2379</v>
      </c>
      <c r="J1569" s="63" t="s">
        <v>2381</v>
      </c>
      <c r="K1569" s="63">
        <v>2592</v>
      </c>
      <c r="L1569" s="63">
        <v>2781</v>
      </c>
      <c r="M1569" s="63" t="s">
        <v>2382</v>
      </c>
      <c r="N1569" s="35"/>
    </row>
    <row r="1570" ht="14.25" spans="1:14">
      <c r="A1570" s="37"/>
      <c r="B1570" s="37"/>
      <c r="C1570" s="63"/>
      <c r="D1570" s="63"/>
      <c r="E1570" s="63"/>
      <c r="F1570" s="149"/>
      <c r="G1570" s="63"/>
      <c r="H1570" s="35" t="s">
        <v>25</v>
      </c>
      <c r="I1570" s="63"/>
      <c r="J1570" s="63" t="s">
        <v>2383</v>
      </c>
      <c r="K1570" s="63">
        <v>189</v>
      </c>
      <c r="L1570" s="63"/>
      <c r="M1570" s="63"/>
      <c r="N1570" s="35"/>
    </row>
    <row r="1571" ht="28.5" spans="1:14">
      <c r="A1571" s="137">
        <f>COUNTA($A$5:A1570)</f>
        <v>999</v>
      </c>
      <c r="B1571" s="137" t="s">
        <v>2252</v>
      </c>
      <c r="C1571" s="150" t="s">
        <v>2376</v>
      </c>
      <c r="D1571" s="63" t="s">
        <v>2384</v>
      </c>
      <c r="E1571" s="63" t="s">
        <v>2385</v>
      </c>
      <c r="F1571" s="63" t="s">
        <v>722</v>
      </c>
      <c r="G1571" s="63">
        <v>3</v>
      </c>
      <c r="H1571" s="35" t="s">
        <v>38</v>
      </c>
      <c r="I1571" s="63" t="s">
        <v>2384</v>
      </c>
      <c r="J1571" s="63" t="s">
        <v>2386</v>
      </c>
      <c r="K1571" s="63">
        <v>627.2</v>
      </c>
      <c r="L1571" s="63">
        <v>627.2</v>
      </c>
      <c r="M1571" s="63"/>
      <c r="N1571" s="123"/>
    </row>
    <row r="1572" ht="85.5" spans="1:14">
      <c r="A1572" s="137">
        <f>COUNTA($A$5:A1571)</f>
        <v>1000</v>
      </c>
      <c r="B1572" s="137" t="s">
        <v>2252</v>
      </c>
      <c r="C1572" s="63" t="s">
        <v>2387</v>
      </c>
      <c r="D1572" s="63" t="s">
        <v>2388</v>
      </c>
      <c r="E1572" s="63" t="s">
        <v>2389</v>
      </c>
      <c r="F1572" s="63" t="s">
        <v>716</v>
      </c>
      <c r="G1572" s="63">
        <v>3</v>
      </c>
      <c r="H1572" s="35" t="s">
        <v>196</v>
      </c>
      <c r="I1572" s="63" t="s">
        <v>2390</v>
      </c>
      <c r="J1572" s="63" t="s">
        <v>2391</v>
      </c>
      <c r="K1572" s="63">
        <v>1728</v>
      </c>
      <c r="L1572" s="63">
        <v>1728</v>
      </c>
      <c r="M1572" s="63" t="s">
        <v>2392</v>
      </c>
      <c r="N1572" s="123"/>
    </row>
    <row r="1573" ht="28.5" spans="1:14">
      <c r="A1573" s="37">
        <f>COUNTA($A$5:A1572)</f>
        <v>1001</v>
      </c>
      <c r="B1573" s="37" t="s">
        <v>2252</v>
      </c>
      <c r="C1573" s="63" t="s">
        <v>2387</v>
      </c>
      <c r="D1573" s="63" t="s">
        <v>1011</v>
      </c>
      <c r="E1573" s="63" t="s">
        <v>2393</v>
      </c>
      <c r="F1573" s="63" t="s">
        <v>23</v>
      </c>
      <c r="G1573" s="63">
        <v>3</v>
      </c>
      <c r="H1573" s="35" t="s">
        <v>196</v>
      </c>
      <c r="I1573" s="63" t="s">
        <v>2394</v>
      </c>
      <c r="J1573" s="63" t="s">
        <v>2026</v>
      </c>
      <c r="K1573" s="63">
        <f>800*4*0.8</f>
        <v>2560</v>
      </c>
      <c r="L1573" s="63">
        <v>3328</v>
      </c>
      <c r="M1573" s="63" t="s">
        <v>2395</v>
      </c>
      <c r="N1573" s="35"/>
    </row>
    <row r="1574" ht="14.25" spans="1:14">
      <c r="A1574" s="37"/>
      <c r="B1574" s="37"/>
      <c r="C1574" s="63"/>
      <c r="D1574" s="63"/>
      <c r="E1574" s="63"/>
      <c r="F1574" s="63"/>
      <c r="G1574" s="63"/>
      <c r="H1574" s="35" t="s">
        <v>38</v>
      </c>
      <c r="I1574" s="63"/>
      <c r="J1574" s="63" t="s">
        <v>2364</v>
      </c>
      <c r="K1574" s="63">
        <f>400*2.4*0.8</f>
        <v>768</v>
      </c>
      <c r="L1574" s="63"/>
      <c r="M1574" s="63"/>
      <c r="N1574" s="35"/>
    </row>
    <row r="1575" ht="28.5" spans="1:14">
      <c r="A1575" s="37">
        <f>COUNTA($A$5:A1574)</f>
        <v>1002</v>
      </c>
      <c r="B1575" s="37" t="s">
        <v>2252</v>
      </c>
      <c r="C1575" s="63" t="s">
        <v>2387</v>
      </c>
      <c r="D1575" s="63" t="s">
        <v>2396</v>
      </c>
      <c r="E1575" s="63" t="s">
        <v>2397</v>
      </c>
      <c r="F1575" s="63" t="s">
        <v>40</v>
      </c>
      <c r="G1575" s="63">
        <v>3</v>
      </c>
      <c r="H1575" s="35" t="s">
        <v>2398</v>
      </c>
      <c r="I1575" s="63" t="s">
        <v>2399</v>
      </c>
      <c r="J1575" s="63" t="s">
        <v>1957</v>
      </c>
      <c r="K1575" s="63">
        <f>700*3*0.8</f>
        <v>1680</v>
      </c>
      <c r="L1575" s="63">
        <v>4240</v>
      </c>
      <c r="M1575" s="35"/>
      <c r="N1575" s="35"/>
    </row>
    <row r="1576" ht="28.5" spans="1:14">
      <c r="A1576" s="37"/>
      <c r="B1576" s="37"/>
      <c r="C1576" s="63"/>
      <c r="D1576" s="63"/>
      <c r="E1576" s="63"/>
      <c r="F1576" s="63"/>
      <c r="G1576" s="63"/>
      <c r="H1576" s="35" t="s">
        <v>196</v>
      </c>
      <c r="I1576" s="63"/>
      <c r="J1576" s="63" t="s">
        <v>2026</v>
      </c>
      <c r="K1576" s="63">
        <f>800*4*0.8</f>
        <v>2560</v>
      </c>
      <c r="L1576" s="63"/>
      <c r="M1576" s="35"/>
      <c r="N1576" s="35"/>
    </row>
    <row r="1577" ht="28.5" spans="1:14">
      <c r="A1577" s="37">
        <f>COUNTA($A$5:A1576)</f>
        <v>1003</v>
      </c>
      <c r="B1577" s="37" t="s">
        <v>2252</v>
      </c>
      <c r="C1577" s="63" t="s">
        <v>2387</v>
      </c>
      <c r="D1577" s="63" t="s">
        <v>2388</v>
      </c>
      <c r="E1577" s="63" t="s">
        <v>2400</v>
      </c>
      <c r="F1577" s="63" t="s">
        <v>45</v>
      </c>
      <c r="G1577" s="63">
        <v>3</v>
      </c>
      <c r="H1577" s="35" t="s">
        <v>196</v>
      </c>
      <c r="I1577" s="63" t="s">
        <v>2401</v>
      </c>
      <c r="J1577" s="63" t="s">
        <v>1967</v>
      </c>
      <c r="K1577" s="63">
        <f>800*2*0.8</f>
        <v>1280</v>
      </c>
      <c r="L1577" s="63">
        <v>1920</v>
      </c>
      <c r="M1577" s="35"/>
      <c r="N1577" s="35"/>
    </row>
    <row r="1578" ht="14.25" spans="1:14">
      <c r="A1578" s="37"/>
      <c r="B1578" s="37"/>
      <c r="C1578" s="63"/>
      <c r="D1578" s="63"/>
      <c r="E1578" s="63"/>
      <c r="F1578" s="63"/>
      <c r="G1578" s="63"/>
      <c r="H1578" s="35" t="s">
        <v>38</v>
      </c>
      <c r="I1578" s="63"/>
      <c r="J1578" s="63" t="s">
        <v>1967</v>
      </c>
      <c r="K1578" s="63">
        <f>400*2*0.8</f>
        <v>640</v>
      </c>
      <c r="L1578" s="63"/>
      <c r="M1578" s="35"/>
      <c r="N1578" s="35"/>
    </row>
    <row r="1579" ht="28.5" spans="1:14">
      <c r="A1579" s="37">
        <f>COUNTA($A$5:A1578)</f>
        <v>1004</v>
      </c>
      <c r="B1579" s="37" t="s">
        <v>2252</v>
      </c>
      <c r="C1579" s="63" t="s">
        <v>2387</v>
      </c>
      <c r="D1579" s="63" t="s">
        <v>2396</v>
      </c>
      <c r="E1579" s="63" t="s">
        <v>2402</v>
      </c>
      <c r="F1579" s="63" t="s">
        <v>23</v>
      </c>
      <c r="G1579" s="63">
        <v>3</v>
      </c>
      <c r="H1579" s="35" t="s">
        <v>196</v>
      </c>
      <c r="I1579" s="63" t="s">
        <v>2399</v>
      </c>
      <c r="J1579" s="63" t="s">
        <v>1967</v>
      </c>
      <c r="K1579" s="63">
        <v>1280</v>
      </c>
      <c r="L1579" s="35">
        <v>1600</v>
      </c>
      <c r="M1579" s="35"/>
      <c r="N1579" s="35"/>
    </row>
    <row r="1580" ht="14.25" spans="1:14">
      <c r="A1580" s="37"/>
      <c r="B1580" s="37"/>
      <c r="C1580" s="63"/>
      <c r="D1580" s="63"/>
      <c r="E1580" s="63"/>
      <c r="F1580" s="63"/>
      <c r="G1580" s="63"/>
      <c r="H1580" s="35" t="s">
        <v>38</v>
      </c>
      <c r="I1580" s="63"/>
      <c r="J1580" s="63" t="s">
        <v>1898</v>
      </c>
      <c r="K1580" s="63">
        <v>320</v>
      </c>
      <c r="L1580" s="35"/>
      <c r="M1580" s="35"/>
      <c r="N1580" s="35"/>
    </row>
    <row r="1581" ht="71.25" spans="1:14">
      <c r="A1581" s="137">
        <f>COUNTA($A$5:A1580)</f>
        <v>1005</v>
      </c>
      <c r="B1581" s="137" t="s">
        <v>2252</v>
      </c>
      <c r="C1581" s="63" t="s">
        <v>2387</v>
      </c>
      <c r="D1581" s="63" t="s">
        <v>2403</v>
      </c>
      <c r="E1581" s="63" t="s">
        <v>2404</v>
      </c>
      <c r="F1581" s="63" t="s">
        <v>23</v>
      </c>
      <c r="G1581" s="63">
        <v>4</v>
      </c>
      <c r="H1581" s="35" t="s">
        <v>196</v>
      </c>
      <c r="I1581" s="63" t="s">
        <v>2405</v>
      </c>
      <c r="J1581" s="63" t="s">
        <v>2406</v>
      </c>
      <c r="K1581" s="63">
        <v>2944</v>
      </c>
      <c r="L1581" s="63">
        <v>2944</v>
      </c>
      <c r="M1581" s="152"/>
      <c r="N1581" s="123"/>
    </row>
    <row r="1582" ht="71.25" spans="1:14">
      <c r="A1582" s="137">
        <f>COUNTA($A$5:A1581)</f>
        <v>1006</v>
      </c>
      <c r="B1582" s="137" t="s">
        <v>2252</v>
      </c>
      <c r="C1582" s="63" t="s">
        <v>2387</v>
      </c>
      <c r="D1582" s="63" t="s">
        <v>2407</v>
      </c>
      <c r="E1582" s="63" t="s">
        <v>2408</v>
      </c>
      <c r="F1582" s="63" t="s">
        <v>40</v>
      </c>
      <c r="G1582" s="63">
        <v>2</v>
      </c>
      <c r="H1582" s="35" t="s">
        <v>25</v>
      </c>
      <c r="I1582" s="63" t="s">
        <v>2409</v>
      </c>
      <c r="J1582" s="63" t="s">
        <v>2410</v>
      </c>
      <c r="K1582" s="63">
        <v>1200</v>
      </c>
      <c r="L1582" s="63">
        <v>1200</v>
      </c>
      <c r="M1582" s="152" t="s">
        <v>2411</v>
      </c>
      <c r="N1582" s="123"/>
    </row>
    <row r="1583" ht="28.5" spans="1:14">
      <c r="A1583" s="137">
        <f>COUNTA($A$5:A1582)</f>
        <v>1007</v>
      </c>
      <c r="B1583" s="137" t="s">
        <v>2252</v>
      </c>
      <c r="C1583" s="63" t="s">
        <v>2387</v>
      </c>
      <c r="D1583" s="63" t="s">
        <v>2407</v>
      </c>
      <c r="E1583" s="63" t="s">
        <v>2412</v>
      </c>
      <c r="F1583" s="63" t="s">
        <v>45</v>
      </c>
      <c r="G1583" s="63">
        <v>7</v>
      </c>
      <c r="H1583" s="35" t="s">
        <v>196</v>
      </c>
      <c r="I1583" s="63" t="s">
        <v>2407</v>
      </c>
      <c r="J1583" s="63" t="s">
        <v>2026</v>
      </c>
      <c r="K1583" s="63">
        <v>2560</v>
      </c>
      <c r="L1583" s="63">
        <v>2560</v>
      </c>
      <c r="M1583" s="152" t="s">
        <v>2413</v>
      </c>
      <c r="N1583" s="123"/>
    </row>
    <row r="1584" ht="28.5" spans="1:14">
      <c r="A1584" s="37">
        <f>COUNTA($A$5:A1583)</f>
        <v>1008</v>
      </c>
      <c r="B1584" s="37" t="s">
        <v>2252</v>
      </c>
      <c r="C1584" s="63" t="s">
        <v>2387</v>
      </c>
      <c r="D1584" s="63" t="s">
        <v>2388</v>
      </c>
      <c r="E1584" s="63" t="s">
        <v>2414</v>
      </c>
      <c r="F1584" s="63" t="s">
        <v>23</v>
      </c>
      <c r="G1584" s="63">
        <v>6</v>
      </c>
      <c r="H1584" s="35" t="s">
        <v>196</v>
      </c>
      <c r="I1584" s="63" t="s">
        <v>2388</v>
      </c>
      <c r="J1584" s="63" t="s">
        <v>2026</v>
      </c>
      <c r="K1584" s="63">
        <v>2560</v>
      </c>
      <c r="L1584" s="149">
        <v>3160</v>
      </c>
      <c r="M1584" s="152" t="s">
        <v>2415</v>
      </c>
      <c r="N1584" s="35" t="s">
        <v>1045</v>
      </c>
    </row>
    <row r="1585" ht="14.25" spans="1:14">
      <c r="A1585" s="37"/>
      <c r="B1585" s="37"/>
      <c r="C1585" s="63"/>
      <c r="D1585" s="63"/>
      <c r="E1585" s="63"/>
      <c r="F1585" s="63"/>
      <c r="G1585" s="63"/>
      <c r="H1585" s="35" t="s">
        <v>38</v>
      </c>
      <c r="I1585" s="63"/>
      <c r="J1585" s="63" t="s">
        <v>1957</v>
      </c>
      <c r="K1585" s="63">
        <v>960</v>
      </c>
      <c r="L1585" s="149"/>
      <c r="M1585" s="152"/>
      <c r="N1585" s="35"/>
    </row>
    <row r="1586" ht="28.5" spans="1:14">
      <c r="A1586" s="37"/>
      <c r="B1586" s="37"/>
      <c r="C1586" s="63"/>
      <c r="D1586" s="63"/>
      <c r="E1586" s="63"/>
      <c r="F1586" s="63"/>
      <c r="G1586" s="63"/>
      <c r="H1586" s="35" t="s">
        <v>400</v>
      </c>
      <c r="I1586" s="63"/>
      <c r="J1586" s="63" t="s">
        <v>1937</v>
      </c>
      <c r="K1586" s="63">
        <v>1000</v>
      </c>
      <c r="L1586" s="149"/>
      <c r="M1586" s="152"/>
      <c r="N1586" s="35"/>
    </row>
    <row r="1587" ht="42.75" spans="1:14">
      <c r="A1587" s="137">
        <f>COUNTA($A$5:A1586)</f>
        <v>1009</v>
      </c>
      <c r="B1587" s="137" t="s">
        <v>2252</v>
      </c>
      <c r="C1587" s="63" t="s">
        <v>2387</v>
      </c>
      <c r="D1587" s="63" t="s">
        <v>2407</v>
      </c>
      <c r="E1587" s="63" t="s">
        <v>2416</v>
      </c>
      <c r="F1587" s="63" t="s">
        <v>545</v>
      </c>
      <c r="G1587" s="63">
        <v>2</v>
      </c>
      <c r="H1587" s="35" t="s">
        <v>196</v>
      </c>
      <c r="I1587" s="63" t="s">
        <v>2407</v>
      </c>
      <c r="J1587" s="63" t="s">
        <v>1978</v>
      </c>
      <c r="K1587" s="63">
        <v>624</v>
      </c>
      <c r="L1587" s="63">
        <v>624</v>
      </c>
      <c r="M1587" s="152" t="s">
        <v>2417</v>
      </c>
      <c r="N1587" s="123"/>
    </row>
    <row r="1588" ht="42.75" spans="1:14">
      <c r="A1588" s="137">
        <f>COUNTA($A$5:A1587)</f>
        <v>1010</v>
      </c>
      <c r="B1588" s="137" t="s">
        <v>2252</v>
      </c>
      <c r="C1588" s="63" t="s">
        <v>2387</v>
      </c>
      <c r="D1588" s="63" t="s">
        <v>2418</v>
      </c>
      <c r="E1588" s="63" t="s">
        <v>2419</v>
      </c>
      <c r="F1588" s="63" t="s">
        <v>545</v>
      </c>
      <c r="G1588" s="63">
        <v>2</v>
      </c>
      <c r="H1588" s="35" t="s">
        <v>794</v>
      </c>
      <c r="I1588" s="63" t="s">
        <v>2418</v>
      </c>
      <c r="J1588" s="63" t="s">
        <v>2420</v>
      </c>
      <c r="K1588" s="63">
        <v>1500</v>
      </c>
      <c r="L1588" s="63">
        <v>1500</v>
      </c>
      <c r="M1588" s="152" t="s">
        <v>2421</v>
      </c>
      <c r="N1588" s="123"/>
    </row>
    <row r="1589" ht="28.5" spans="1:14">
      <c r="A1589" s="37">
        <f>COUNTA($A$5:A1588)</f>
        <v>1011</v>
      </c>
      <c r="B1589" s="37" t="s">
        <v>2252</v>
      </c>
      <c r="C1589" s="63" t="s">
        <v>2387</v>
      </c>
      <c r="D1589" s="63" t="s">
        <v>2407</v>
      </c>
      <c r="E1589" s="63" t="s">
        <v>2422</v>
      </c>
      <c r="F1589" s="63" t="s">
        <v>23</v>
      </c>
      <c r="G1589" s="63">
        <v>3</v>
      </c>
      <c r="H1589" s="35" t="s">
        <v>196</v>
      </c>
      <c r="I1589" s="63" t="s">
        <v>2407</v>
      </c>
      <c r="J1589" s="63" t="s">
        <v>1967</v>
      </c>
      <c r="K1589" s="63">
        <v>1280</v>
      </c>
      <c r="L1589" s="63">
        <v>2080</v>
      </c>
      <c r="M1589" s="152" t="s">
        <v>2423</v>
      </c>
      <c r="N1589" s="35"/>
    </row>
    <row r="1590" ht="28.5" spans="1:14">
      <c r="A1590" s="37"/>
      <c r="B1590" s="37"/>
      <c r="C1590" s="63"/>
      <c r="D1590" s="63"/>
      <c r="E1590" s="63"/>
      <c r="F1590" s="63"/>
      <c r="G1590" s="63"/>
      <c r="H1590" s="35" t="s">
        <v>2424</v>
      </c>
      <c r="I1590" s="63"/>
      <c r="J1590" s="63" t="s">
        <v>1967</v>
      </c>
      <c r="K1590" s="63">
        <v>800</v>
      </c>
      <c r="L1590" s="63"/>
      <c r="M1590" s="152"/>
      <c r="N1590" s="35"/>
    </row>
    <row r="1591" ht="28.5" spans="1:14">
      <c r="A1591" s="137">
        <f>COUNTA($A$5:A1590)</f>
        <v>1012</v>
      </c>
      <c r="B1591" s="137" t="s">
        <v>2252</v>
      </c>
      <c r="C1591" s="63" t="s">
        <v>2387</v>
      </c>
      <c r="D1591" s="63" t="s">
        <v>2425</v>
      </c>
      <c r="E1591" s="63" t="s">
        <v>2426</v>
      </c>
      <c r="F1591" s="63" t="s">
        <v>40</v>
      </c>
      <c r="G1591" s="63">
        <v>4</v>
      </c>
      <c r="H1591" s="35" t="s">
        <v>196</v>
      </c>
      <c r="I1591" s="63" t="s">
        <v>2427</v>
      </c>
      <c r="J1591" s="63" t="s">
        <v>2308</v>
      </c>
      <c r="K1591" s="63">
        <v>896</v>
      </c>
      <c r="L1591" s="63">
        <v>896</v>
      </c>
      <c r="M1591" s="152"/>
      <c r="N1591" s="123"/>
    </row>
    <row r="1592" ht="28.5" spans="1:14">
      <c r="A1592" s="137">
        <f>COUNTA($A$5:A1591)</f>
        <v>1013</v>
      </c>
      <c r="B1592" s="137" t="s">
        <v>2252</v>
      </c>
      <c r="C1592" s="35" t="s">
        <v>2428</v>
      </c>
      <c r="D1592" s="35" t="s">
        <v>2429</v>
      </c>
      <c r="E1592" s="35" t="s">
        <v>2430</v>
      </c>
      <c r="F1592" s="35" t="s">
        <v>689</v>
      </c>
      <c r="G1592" s="35">
        <v>4</v>
      </c>
      <c r="H1592" s="35" t="s">
        <v>196</v>
      </c>
      <c r="I1592" s="35" t="s">
        <v>2431</v>
      </c>
      <c r="J1592" s="35" t="s">
        <v>1957</v>
      </c>
      <c r="K1592" s="10">
        <v>1920</v>
      </c>
      <c r="L1592" s="66">
        <v>1704</v>
      </c>
      <c r="M1592" s="152" t="s">
        <v>2432</v>
      </c>
      <c r="N1592" s="123" t="s">
        <v>1045</v>
      </c>
    </row>
    <row r="1593" ht="28.5" spans="1:14">
      <c r="A1593" s="137">
        <f>COUNTA($A$5:A1592)</f>
        <v>1014</v>
      </c>
      <c r="B1593" s="137" t="s">
        <v>2252</v>
      </c>
      <c r="C1593" s="35" t="s">
        <v>2428</v>
      </c>
      <c r="D1593" s="35" t="s">
        <v>2429</v>
      </c>
      <c r="E1593" s="35" t="s">
        <v>2433</v>
      </c>
      <c r="F1593" s="35" t="s">
        <v>2267</v>
      </c>
      <c r="G1593" s="35">
        <v>1</v>
      </c>
      <c r="H1593" s="35" t="s">
        <v>196</v>
      </c>
      <c r="I1593" s="35" t="s">
        <v>2434</v>
      </c>
      <c r="J1593" s="35" t="s">
        <v>2308</v>
      </c>
      <c r="K1593" s="10">
        <v>672</v>
      </c>
      <c r="L1593" s="35">
        <v>672</v>
      </c>
      <c r="M1593" s="63"/>
      <c r="N1593" s="123"/>
    </row>
    <row r="1594" ht="28.5" spans="1:14">
      <c r="A1594" s="37">
        <f>COUNTA($A$5:A1593)</f>
        <v>1015</v>
      </c>
      <c r="B1594" s="37" t="s">
        <v>2252</v>
      </c>
      <c r="C1594" s="35" t="s">
        <v>2428</v>
      </c>
      <c r="D1594" s="35" t="s">
        <v>2435</v>
      </c>
      <c r="E1594" s="35" t="s">
        <v>2436</v>
      </c>
      <c r="F1594" s="35" t="s">
        <v>722</v>
      </c>
      <c r="G1594" s="35">
        <v>4</v>
      </c>
      <c r="H1594" s="35" t="s">
        <v>25</v>
      </c>
      <c r="I1594" s="35" t="s">
        <v>2437</v>
      </c>
      <c r="J1594" s="35" t="s">
        <v>2438</v>
      </c>
      <c r="K1594" s="35">
        <v>360</v>
      </c>
      <c r="L1594" s="35">
        <v>4360</v>
      </c>
      <c r="M1594" s="63"/>
      <c r="N1594" s="35" t="s">
        <v>2439</v>
      </c>
    </row>
    <row r="1595" ht="28.5" spans="1:14">
      <c r="A1595" s="37"/>
      <c r="B1595" s="37"/>
      <c r="C1595" s="35"/>
      <c r="D1595" s="35" t="s">
        <v>2440</v>
      </c>
      <c r="E1595" s="35" t="s">
        <v>2436</v>
      </c>
      <c r="F1595" s="35"/>
      <c r="G1595" s="35"/>
      <c r="H1595" s="35" t="s">
        <v>90</v>
      </c>
      <c r="I1595" s="35" t="s">
        <v>2437</v>
      </c>
      <c r="J1595" s="35" t="s">
        <v>2441</v>
      </c>
      <c r="K1595" s="35">
        <v>4000</v>
      </c>
      <c r="L1595" s="35"/>
      <c r="M1595" s="63"/>
      <c r="N1595" s="35"/>
    </row>
    <row r="1596" ht="28.5" spans="1:14">
      <c r="A1596" s="137">
        <f>COUNTA($A$5:A1595)</f>
        <v>1016</v>
      </c>
      <c r="B1596" s="137" t="s">
        <v>2252</v>
      </c>
      <c r="C1596" s="35" t="s">
        <v>2428</v>
      </c>
      <c r="D1596" s="35" t="s">
        <v>2429</v>
      </c>
      <c r="E1596" s="35" t="s">
        <v>2442</v>
      </c>
      <c r="F1596" s="35" t="s">
        <v>644</v>
      </c>
      <c r="G1596" s="35">
        <v>1</v>
      </c>
      <c r="H1596" s="35" t="s">
        <v>38</v>
      </c>
      <c r="I1596" s="35" t="s">
        <v>2429</v>
      </c>
      <c r="J1596" s="35" t="s">
        <v>1957</v>
      </c>
      <c r="K1596" s="35">
        <v>960</v>
      </c>
      <c r="L1596" s="35">
        <v>960</v>
      </c>
      <c r="M1596" s="63" t="s">
        <v>2443</v>
      </c>
      <c r="N1596" s="123"/>
    </row>
    <row r="1597" ht="71.25" spans="1:14">
      <c r="A1597" s="137">
        <f>COUNTA($A$5:A1596)</f>
        <v>1017</v>
      </c>
      <c r="B1597" s="137" t="s">
        <v>2252</v>
      </c>
      <c r="C1597" s="35" t="s">
        <v>2428</v>
      </c>
      <c r="D1597" s="35" t="s">
        <v>2435</v>
      </c>
      <c r="E1597" s="35" t="s">
        <v>2444</v>
      </c>
      <c r="F1597" s="35" t="s">
        <v>637</v>
      </c>
      <c r="G1597" s="35">
        <v>2</v>
      </c>
      <c r="H1597" s="35" t="s">
        <v>471</v>
      </c>
      <c r="I1597" s="35" t="s">
        <v>2437</v>
      </c>
      <c r="J1597" s="35" t="s">
        <v>1937</v>
      </c>
      <c r="K1597" s="35">
        <v>1000</v>
      </c>
      <c r="L1597" s="35">
        <v>1000</v>
      </c>
      <c r="M1597" s="63" t="s">
        <v>2445</v>
      </c>
      <c r="N1597" s="123"/>
    </row>
    <row r="1598" ht="71.25" spans="1:14">
      <c r="A1598" s="137">
        <f>COUNTA($A$5:A1597)</f>
        <v>1018</v>
      </c>
      <c r="B1598" s="137" t="s">
        <v>2252</v>
      </c>
      <c r="C1598" s="35" t="s">
        <v>2428</v>
      </c>
      <c r="D1598" s="35" t="s">
        <v>2435</v>
      </c>
      <c r="E1598" s="35" t="s">
        <v>2446</v>
      </c>
      <c r="F1598" s="35" t="s">
        <v>1573</v>
      </c>
      <c r="G1598" s="35">
        <v>5</v>
      </c>
      <c r="H1598" s="35" t="s">
        <v>471</v>
      </c>
      <c r="I1598" s="35" t="s">
        <v>2440</v>
      </c>
      <c r="J1598" s="35" t="s">
        <v>1978</v>
      </c>
      <c r="K1598" s="35">
        <v>390</v>
      </c>
      <c r="L1598" s="35">
        <v>390</v>
      </c>
      <c r="M1598" s="63" t="s">
        <v>2447</v>
      </c>
      <c r="N1598" s="123"/>
    </row>
    <row r="1599" ht="28.5" spans="1:14">
      <c r="A1599" s="37">
        <f>COUNTA($A$5:A1598)</f>
        <v>1019</v>
      </c>
      <c r="B1599" s="37" t="s">
        <v>2252</v>
      </c>
      <c r="C1599" s="35" t="s">
        <v>2448</v>
      </c>
      <c r="D1599" s="35" t="s">
        <v>2449</v>
      </c>
      <c r="E1599" s="35" t="s">
        <v>2450</v>
      </c>
      <c r="F1599" s="35" t="s">
        <v>1573</v>
      </c>
      <c r="G1599" s="35">
        <v>2</v>
      </c>
      <c r="H1599" s="35" t="s">
        <v>400</v>
      </c>
      <c r="I1599" s="35" t="s">
        <v>2451</v>
      </c>
      <c r="J1599" s="35" t="s">
        <v>1896</v>
      </c>
      <c r="K1599" s="35">
        <v>360</v>
      </c>
      <c r="L1599" s="35">
        <v>840</v>
      </c>
      <c r="M1599" s="63" t="s">
        <v>2452</v>
      </c>
      <c r="N1599" s="35"/>
    </row>
    <row r="1600" ht="14.25" spans="1:14">
      <c r="A1600" s="37"/>
      <c r="B1600" s="37"/>
      <c r="C1600" s="35"/>
      <c r="D1600" s="35" t="s">
        <v>2451</v>
      </c>
      <c r="E1600" s="35" t="s">
        <v>2450</v>
      </c>
      <c r="F1600" s="66"/>
      <c r="G1600" s="35"/>
      <c r="H1600" s="35" t="s">
        <v>38</v>
      </c>
      <c r="I1600" s="35" t="s">
        <v>2451</v>
      </c>
      <c r="J1600" s="35" t="s">
        <v>1967</v>
      </c>
      <c r="K1600" s="35">
        <v>480</v>
      </c>
      <c r="L1600" s="35"/>
      <c r="M1600" s="63"/>
      <c r="N1600" s="35"/>
    </row>
    <row r="1601" ht="28.5" spans="1:14">
      <c r="A1601" s="137">
        <f>COUNTA($A$5:A1600)</f>
        <v>1020</v>
      </c>
      <c r="B1601" s="137" t="s">
        <v>2252</v>
      </c>
      <c r="C1601" s="35" t="s">
        <v>2448</v>
      </c>
      <c r="D1601" s="35" t="s">
        <v>2453</v>
      </c>
      <c r="E1601" s="35" t="s">
        <v>2454</v>
      </c>
      <c r="F1601" s="35" t="s">
        <v>637</v>
      </c>
      <c r="G1601" s="35">
        <v>3</v>
      </c>
      <c r="H1601" s="35" t="s">
        <v>38</v>
      </c>
      <c r="I1601" s="35" t="s">
        <v>2453</v>
      </c>
      <c r="J1601" s="35" t="s">
        <v>2026</v>
      </c>
      <c r="K1601" s="35">
        <v>1280</v>
      </c>
      <c r="L1601" s="35">
        <v>1280</v>
      </c>
      <c r="M1601" s="63" t="s">
        <v>2455</v>
      </c>
      <c r="N1601" s="123"/>
    </row>
    <row r="1602" ht="14.25" spans="1:14">
      <c r="A1602" s="37">
        <f>COUNTA($A$5:A1601)</f>
        <v>1021</v>
      </c>
      <c r="B1602" s="37" t="s">
        <v>2252</v>
      </c>
      <c r="C1602" s="35" t="s">
        <v>2448</v>
      </c>
      <c r="D1602" s="35" t="s">
        <v>2453</v>
      </c>
      <c r="E1602" s="35" t="s">
        <v>2456</v>
      </c>
      <c r="F1602" s="35" t="s">
        <v>722</v>
      </c>
      <c r="G1602" s="35">
        <v>2</v>
      </c>
      <c r="H1602" s="35" t="s">
        <v>38</v>
      </c>
      <c r="I1602" s="35" t="s">
        <v>2453</v>
      </c>
      <c r="J1602" s="35" t="s">
        <v>1970</v>
      </c>
      <c r="K1602" s="35">
        <v>480</v>
      </c>
      <c r="L1602" s="35">
        <v>1504</v>
      </c>
      <c r="M1602" s="63" t="s">
        <v>2457</v>
      </c>
      <c r="N1602" s="35"/>
    </row>
    <row r="1603" ht="42.75" spans="1:14">
      <c r="A1603" s="37"/>
      <c r="B1603" s="37"/>
      <c r="C1603" s="35"/>
      <c r="D1603" s="35"/>
      <c r="E1603" s="35"/>
      <c r="F1603" s="35"/>
      <c r="G1603" s="35"/>
      <c r="H1603" s="35" t="s">
        <v>2458</v>
      </c>
      <c r="I1603" s="35" t="s">
        <v>2453</v>
      </c>
      <c r="J1603" s="35" t="s">
        <v>1887</v>
      </c>
      <c r="K1603" s="35">
        <v>1024</v>
      </c>
      <c r="L1603" s="35"/>
      <c r="M1603" s="63"/>
      <c r="N1603" s="35"/>
    </row>
    <row r="1604" ht="42.75" spans="1:14">
      <c r="A1604" s="37">
        <f>COUNTA($A$5:A1603)</f>
        <v>1022</v>
      </c>
      <c r="B1604" s="37" t="s">
        <v>2252</v>
      </c>
      <c r="C1604" s="35" t="s">
        <v>2448</v>
      </c>
      <c r="D1604" s="35" t="s">
        <v>2449</v>
      </c>
      <c r="E1604" s="35" t="s">
        <v>2459</v>
      </c>
      <c r="F1604" s="35" t="s">
        <v>722</v>
      </c>
      <c r="G1604" s="35">
        <v>3</v>
      </c>
      <c r="H1604" s="35" t="s">
        <v>2460</v>
      </c>
      <c r="I1604" s="35" t="s">
        <v>2449</v>
      </c>
      <c r="J1604" s="35" t="s">
        <v>1898</v>
      </c>
      <c r="K1604" s="35">
        <v>480</v>
      </c>
      <c r="L1604" s="35">
        <v>2040</v>
      </c>
      <c r="M1604" s="63" t="s">
        <v>2461</v>
      </c>
      <c r="N1604" s="35"/>
    </row>
    <row r="1605" ht="28.5" spans="1:14">
      <c r="A1605" s="37"/>
      <c r="B1605" s="37"/>
      <c r="C1605" s="35"/>
      <c r="D1605" s="35" t="s">
        <v>2449</v>
      </c>
      <c r="E1605" s="35" t="s">
        <v>2459</v>
      </c>
      <c r="F1605" s="35"/>
      <c r="G1605" s="35"/>
      <c r="H1605" s="35" t="s">
        <v>2287</v>
      </c>
      <c r="I1605" s="35"/>
      <c r="J1605" s="35" t="s">
        <v>1970</v>
      </c>
      <c r="K1605" s="35">
        <v>600</v>
      </c>
      <c r="L1605" s="35"/>
      <c r="M1605" s="63"/>
      <c r="N1605" s="35"/>
    </row>
    <row r="1606" ht="28.5" spans="1:14">
      <c r="A1606" s="37"/>
      <c r="B1606" s="37"/>
      <c r="C1606" s="35"/>
      <c r="D1606" s="35" t="s">
        <v>2449</v>
      </c>
      <c r="E1606" s="35" t="s">
        <v>2459</v>
      </c>
      <c r="F1606" s="35"/>
      <c r="G1606" s="35"/>
      <c r="H1606" s="35" t="s">
        <v>221</v>
      </c>
      <c r="I1606" s="35"/>
      <c r="J1606" s="35" t="s">
        <v>1967</v>
      </c>
      <c r="K1606" s="35">
        <v>960</v>
      </c>
      <c r="L1606" s="35"/>
      <c r="M1606" s="63"/>
      <c r="N1606" s="35"/>
    </row>
    <row r="1607" ht="28.5" spans="1:14">
      <c r="A1607" s="137">
        <f>COUNTA($A$5:A1606)</f>
        <v>1023</v>
      </c>
      <c r="B1607" s="137" t="s">
        <v>2252</v>
      </c>
      <c r="C1607" s="35" t="s">
        <v>2448</v>
      </c>
      <c r="D1607" s="35" t="s">
        <v>2449</v>
      </c>
      <c r="E1607" s="35" t="s">
        <v>2462</v>
      </c>
      <c r="F1607" s="35" t="s">
        <v>689</v>
      </c>
      <c r="G1607" s="35">
        <v>1</v>
      </c>
      <c r="H1607" s="35" t="s">
        <v>25</v>
      </c>
      <c r="I1607" s="35" t="s">
        <v>2449</v>
      </c>
      <c r="J1607" s="35" t="s">
        <v>2463</v>
      </c>
      <c r="K1607" s="35">
        <v>720</v>
      </c>
      <c r="L1607" s="150">
        <v>720</v>
      </c>
      <c r="M1607" s="35"/>
      <c r="N1607" s="123"/>
    </row>
    <row r="1608" ht="85.5" spans="1:14">
      <c r="A1608" s="137">
        <f>COUNTA($A$5:A1607)</f>
        <v>1024</v>
      </c>
      <c r="B1608" s="137" t="s">
        <v>2252</v>
      </c>
      <c r="C1608" s="35" t="s">
        <v>2464</v>
      </c>
      <c r="D1608" s="35" t="s">
        <v>2465</v>
      </c>
      <c r="E1608" s="35" t="s">
        <v>2466</v>
      </c>
      <c r="F1608" s="35" t="s">
        <v>722</v>
      </c>
      <c r="G1608" s="35">
        <v>3</v>
      </c>
      <c r="H1608" s="35" t="s">
        <v>196</v>
      </c>
      <c r="I1608" s="35" t="s">
        <v>2465</v>
      </c>
      <c r="J1608" s="35" t="s">
        <v>1957</v>
      </c>
      <c r="K1608" s="35">
        <v>1920</v>
      </c>
      <c r="L1608" s="153">
        <v>1736</v>
      </c>
      <c r="M1608" s="35" t="s">
        <v>2467</v>
      </c>
      <c r="N1608" s="154" t="s">
        <v>1045</v>
      </c>
    </row>
    <row r="1609" ht="71.25" spans="1:14">
      <c r="A1609" s="137">
        <f>COUNTA($A$5:A1608)</f>
        <v>1025</v>
      </c>
      <c r="B1609" s="137" t="s">
        <v>2252</v>
      </c>
      <c r="C1609" s="35" t="s">
        <v>2464</v>
      </c>
      <c r="D1609" s="35" t="s">
        <v>2465</v>
      </c>
      <c r="E1609" s="35" t="s">
        <v>2468</v>
      </c>
      <c r="F1609" s="35" t="s">
        <v>722</v>
      </c>
      <c r="G1609" s="35">
        <v>1</v>
      </c>
      <c r="H1609" s="35" t="s">
        <v>196</v>
      </c>
      <c r="I1609" s="35" t="s">
        <v>2465</v>
      </c>
      <c r="J1609" s="35" t="s">
        <v>1898</v>
      </c>
      <c r="K1609" s="35">
        <v>640</v>
      </c>
      <c r="L1609" s="150">
        <v>640</v>
      </c>
      <c r="M1609" s="35" t="s">
        <v>2469</v>
      </c>
      <c r="N1609" s="123"/>
    </row>
    <row r="1610" ht="28.5" spans="1:14">
      <c r="A1610" s="37">
        <f>COUNTA($A$5:A1609)</f>
        <v>1026</v>
      </c>
      <c r="B1610" s="37" t="s">
        <v>2252</v>
      </c>
      <c r="C1610" s="35" t="s">
        <v>2464</v>
      </c>
      <c r="D1610" s="35" t="s">
        <v>2470</v>
      </c>
      <c r="E1610" s="35" t="s">
        <v>2471</v>
      </c>
      <c r="F1610" s="35" t="s">
        <v>722</v>
      </c>
      <c r="G1610" s="35">
        <v>3</v>
      </c>
      <c r="H1610" s="35" t="s">
        <v>280</v>
      </c>
      <c r="I1610" s="35" t="s">
        <v>2470</v>
      </c>
      <c r="J1610" s="35" t="s">
        <v>1970</v>
      </c>
      <c r="K1610" s="35">
        <v>600</v>
      </c>
      <c r="L1610" s="150">
        <v>1880</v>
      </c>
      <c r="M1610" s="35" t="s">
        <v>2472</v>
      </c>
      <c r="N1610" s="35"/>
    </row>
    <row r="1611" ht="28.5" spans="1:14">
      <c r="A1611" s="37"/>
      <c r="B1611" s="37"/>
      <c r="C1611" s="35"/>
      <c r="D1611" s="35"/>
      <c r="E1611" s="35"/>
      <c r="F1611" s="35"/>
      <c r="G1611" s="35"/>
      <c r="H1611" s="35" t="s">
        <v>196</v>
      </c>
      <c r="I1611" s="35"/>
      <c r="J1611" s="35" t="s">
        <v>1967</v>
      </c>
      <c r="K1611" s="35">
        <v>1280</v>
      </c>
      <c r="L1611" s="150"/>
      <c r="M1611" s="35"/>
      <c r="N1611" s="35"/>
    </row>
    <row r="1612" ht="28.5" spans="1:14">
      <c r="A1612" s="37">
        <f>COUNTA($A$5:A1611)</f>
        <v>1027</v>
      </c>
      <c r="B1612" s="37" t="s">
        <v>2252</v>
      </c>
      <c r="C1612" s="35" t="s">
        <v>2464</v>
      </c>
      <c r="D1612" s="35" t="s">
        <v>2473</v>
      </c>
      <c r="E1612" s="35" t="s">
        <v>2474</v>
      </c>
      <c r="F1612" s="35" t="s">
        <v>2267</v>
      </c>
      <c r="G1612" s="35">
        <v>5</v>
      </c>
      <c r="H1612" s="35" t="s">
        <v>347</v>
      </c>
      <c r="I1612" s="35" t="s">
        <v>2470</v>
      </c>
      <c r="J1612" s="35" t="s">
        <v>1970</v>
      </c>
      <c r="K1612" s="35">
        <v>450</v>
      </c>
      <c r="L1612" s="35">
        <v>1074</v>
      </c>
      <c r="M1612" s="35"/>
      <c r="N1612" s="35"/>
    </row>
    <row r="1613" ht="28.5" spans="1:14">
      <c r="A1613" s="37"/>
      <c r="B1613" s="37"/>
      <c r="C1613" s="35"/>
      <c r="D1613" s="35"/>
      <c r="E1613" s="35"/>
      <c r="F1613" s="66"/>
      <c r="G1613" s="35"/>
      <c r="H1613" s="35" t="s">
        <v>196</v>
      </c>
      <c r="I1613" s="35"/>
      <c r="J1613" s="35" t="s">
        <v>1978</v>
      </c>
      <c r="K1613" s="35">
        <v>624</v>
      </c>
      <c r="L1613" s="35"/>
      <c r="M1613" s="35"/>
      <c r="N1613" s="35"/>
    </row>
    <row r="1614" ht="28.5" spans="1:14">
      <c r="A1614" s="137">
        <f>COUNTA($A$5:A1613)</f>
        <v>1028</v>
      </c>
      <c r="B1614" s="137" t="s">
        <v>2252</v>
      </c>
      <c r="C1614" s="35" t="s">
        <v>2464</v>
      </c>
      <c r="D1614" s="35" t="s">
        <v>2475</v>
      </c>
      <c r="E1614" s="35" t="s">
        <v>2476</v>
      </c>
      <c r="F1614" s="35" t="s">
        <v>722</v>
      </c>
      <c r="G1614" s="35">
        <v>4</v>
      </c>
      <c r="H1614" s="35" t="s">
        <v>196</v>
      </c>
      <c r="I1614" s="35" t="s">
        <v>2475</v>
      </c>
      <c r="J1614" s="35" t="s">
        <v>1967</v>
      </c>
      <c r="K1614" s="35">
        <v>1280</v>
      </c>
      <c r="L1614" s="150">
        <v>1280</v>
      </c>
      <c r="M1614" s="35" t="s">
        <v>2477</v>
      </c>
      <c r="N1614" s="123"/>
    </row>
    <row r="1615" ht="42.75" spans="1:14">
      <c r="A1615" s="37">
        <f>COUNTA($A$5:A1614)</f>
        <v>1029</v>
      </c>
      <c r="B1615" s="37" t="s">
        <v>2252</v>
      </c>
      <c r="C1615" s="35" t="s">
        <v>2464</v>
      </c>
      <c r="D1615" s="35" t="s">
        <v>2478</v>
      </c>
      <c r="E1615" s="35" t="s">
        <v>2479</v>
      </c>
      <c r="F1615" s="35" t="s">
        <v>722</v>
      </c>
      <c r="G1615" s="35">
        <v>3</v>
      </c>
      <c r="H1615" s="35" t="s">
        <v>2460</v>
      </c>
      <c r="I1615" s="35" t="s">
        <v>2478</v>
      </c>
      <c r="J1615" s="35" t="s">
        <v>1898</v>
      </c>
      <c r="K1615" s="35">
        <v>480</v>
      </c>
      <c r="L1615" s="63">
        <v>1376</v>
      </c>
      <c r="M1615" s="63"/>
      <c r="N1615" s="35"/>
    </row>
    <row r="1616" ht="28.5" spans="1:14">
      <c r="A1616" s="37"/>
      <c r="B1616" s="37"/>
      <c r="C1616" s="35"/>
      <c r="D1616" s="35"/>
      <c r="E1616" s="35"/>
      <c r="F1616" s="35"/>
      <c r="G1616" s="35"/>
      <c r="H1616" s="35" t="s">
        <v>196</v>
      </c>
      <c r="I1616" s="35" t="s">
        <v>2478</v>
      </c>
      <c r="J1616" s="35" t="s">
        <v>2308</v>
      </c>
      <c r="K1616" s="35">
        <v>896</v>
      </c>
      <c r="L1616" s="63"/>
      <c r="M1616" s="63"/>
      <c r="N1616" s="35"/>
    </row>
    <row r="1617" ht="85.5" spans="1:14">
      <c r="A1617" s="137">
        <f>COUNTA($A$5:A1616)</f>
        <v>1030</v>
      </c>
      <c r="B1617" s="137" t="s">
        <v>2252</v>
      </c>
      <c r="C1617" s="35" t="s">
        <v>2464</v>
      </c>
      <c r="D1617" s="35" t="s">
        <v>1854</v>
      </c>
      <c r="E1617" s="35" t="s">
        <v>2480</v>
      </c>
      <c r="F1617" s="35" t="s">
        <v>2267</v>
      </c>
      <c r="G1617" s="35">
        <v>4</v>
      </c>
      <c r="H1617" s="35" t="s">
        <v>196</v>
      </c>
      <c r="I1617" s="35" t="s">
        <v>1854</v>
      </c>
      <c r="J1617" s="35" t="s">
        <v>1967</v>
      </c>
      <c r="K1617" s="35">
        <v>960</v>
      </c>
      <c r="L1617" s="66">
        <v>176</v>
      </c>
      <c r="M1617" s="63" t="s">
        <v>2481</v>
      </c>
      <c r="N1617" s="154" t="s">
        <v>1045</v>
      </c>
    </row>
    <row r="1618" ht="28.5" spans="1:14">
      <c r="A1618" s="37">
        <f>COUNTA($A$5:A1617)</f>
        <v>1031</v>
      </c>
      <c r="B1618" s="37" t="s">
        <v>2252</v>
      </c>
      <c r="C1618" s="35" t="s">
        <v>2464</v>
      </c>
      <c r="D1618" s="35" t="s">
        <v>1854</v>
      </c>
      <c r="E1618" s="35" t="s">
        <v>2482</v>
      </c>
      <c r="F1618" s="35" t="s">
        <v>722</v>
      </c>
      <c r="G1618" s="35">
        <v>4</v>
      </c>
      <c r="H1618" s="35" t="s">
        <v>196</v>
      </c>
      <c r="I1618" s="35" t="s">
        <v>2483</v>
      </c>
      <c r="J1618" s="35" t="s">
        <v>2256</v>
      </c>
      <c r="K1618" s="35">
        <v>1152</v>
      </c>
      <c r="L1618" s="35">
        <v>1632</v>
      </c>
      <c r="M1618" s="63" t="s">
        <v>2484</v>
      </c>
      <c r="N1618" s="35"/>
    </row>
    <row r="1619" ht="14.25" spans="1:14">
      <c r="A1619" s="37"/>
      <c r="B1619" s="37"/>
      <c r="C1619" s="35"/>
      <c r="D1619" s="35"/>
      <c r="E1619" s="35"/>
      <c r="F1619" s="35"/>
      <c r="G1619" s="35"/>
      <c r="H1619" s="35" t="s">
        <v>285</v>
      </c>
      <c r="I1619" s="35"/>
      <c r="J1619" s="35" t="s">
        <v>2360</v>
      </c>
      <c r="K1619" s="35">
        <v>192</v>
      </c>
      <c r="L1619" s="35"/>
      <c r="M1619" s="63"/>
      <c r="N1619" s="35"/>
    </row>
    <row r="1620" ht="28.5" spans="1:14">
      <c r="A1620" s="37"/>
      <c r="B1620" s="37"/>
      <c r="C1620" s="35"/>
      <c r="D1620" s="35"/>
      <c r="E1620" s="35"/>
      <c r="F1620" s="35"/>
      <c r="G1620" s="35"/>
      <c r="H1620" s="35" t="s">
        <v>221</v>
      </c>
      <c r="I1620" s="35"/>
      <c r="J1620" s="35" t="s">
        <v>2360</v>
      </c>
      <c r="K1620" s="35">
        <v>288</v>
      </c>
      <c r="L1620" s="35"/>
      <c r="M1620" s="63"/>
      <c r="N1620" s="35"/>
    </row>
    <row r="1621" ht="85.5" spans="1:14">
      <c r="A1621" s="137">
        <f>COUNTA($A$5:A1620)</f>
        <v>1032</v>
      </c>
      <c r="B1621" s="137" t="s">
        <v>2252</v>
      </c>
      <c r="C1621" s="35" t="s">
        <v>2464</v>
      </c>
      <c r="D1621" s="35" t="s">
        <v>2478</v>
      </c>
      <c r="E1621" s="35" t="s">
        <v>2485</v>
      </c>
      <c r="F1621" s="35" t="s">
        <v>2267</v>
      </c>
      <c r="G1621" s="35">
        <v>7</v>
      </c>
      <c r="H1621" s="35" t="s">
        <v>196</v>
      </c>
      <c r="I1621" s="35" t="s">
        <v>2478</v>
      </c>
      <c r="J1621" s="35" t="s">
        <v>1937</v>
      </c>
      <c r="K1621" s="35">
        <v>1200</v>
      </c>
      <c r="L1621" s="66">
        <v>500</v>
      </c>
      <c r="M1621" s="63" t="s">
        <v>2486</v>
      </c>
      <c r="N1621" s="123" t="s">
        <v>1045</v>
      </c>
    </row>
    <row r="1622" ht="28.5" spans="1:14">
      <c r="A1622" s="137">
        <f>COUNTA($A$5:A1621)</f>
        <v>1033</v>
      </c>
      <c r="B1622" s="137" t="s">
        <v>2252</v>
      </c>
      <c r="C1622" s="35" t="s">
        <v>2464</v>
      </c>
      <c r="D1622" s="35" t="s">
        <v>2478</v>
      </c>
      <c r="E1622" s="35" t="s">
        <v>2487</v>
      </c>
      <c r="F1622" s="35" t="s">
        <v>2267</v>
      </c>
      <c r="G1622" s="35">
        <v>2</v>
      </c>
      <c r="H1622" s="35" t="s">
        <v>38</v>
      </c>
      <c r="I1622" s="35" t="s">
        <v>2478</v>
      </c>
      <c r="J1622" s="35" t="s">
        <v>2391</v>
      </c>
      <c r="K1622" s="35">
        <v>648</v>
      </c>
      <c r="L1622" s="63">
        <v>648</v>
      </c>
      <c r="M1622" s="63"/>
      <c r="N1622" s="123"/>
    </row>
    <row r="1623" ht="28.5" spans="1:14">
      <c r="A1623" s="137">
        <f>COUNTA($A$5:A1622)</f>
        <v>1034</v>
      </c>
      <c r="B1623" s="137" t="s">
        <v>2252</v>
      </c>
      <c r="C1623" s="35" t="s">
        <v>2464</v>
      </c>
      <c r="D1623" s="35" t="s">
        <v>1854</v>
      </c>
      <c r="E1623" s="35" t="s">
        <v>2488</v>
      </c>
      <c r="F1623" s="35" t="s">
        <v>722</v>
      </c>
      <c r="G1623" s="35">
        <v>3</v>
      </c>
      <c r="H1623" s="35" t="s">
        <v>196</v>
      </c>
      <c r="I1623" s="35" t="s">
        <v>1854</v>
      </c>
      <c r="J1623" s="35" t="s">
        <v>2256</v>
      </c>
      <c r="K1623" s="35">
        <v>1152</v>
      </c>
      <c r="L1623" s="35">
        <v>1152</v>
      </c>
      <c r="M1623" s="35"/>
      <c r="N1623" s="123"/>
    </row>
    <row r="1624" ht="28.5" spans="1:14">
      <c r="A1624" s="37">
        <f>COUNTA($A$5:A1623)</f>
        <v>1035</v>
      </c>
      <c r="B1624" s="37" t="s">
        <v>2252</v>
      </c>
      <c r="C1624" s="35" t="s">
        <v>2464</v>
      </c>
      <c r="D1624" s="35" t="s">
        <v>2470</v>
      </c>
      <c r="E1624" s="35" t="s">
        <v>2489</v>
      </c>
      <c r="F1624" s="35" t="s">
        <v>637</v>
      </c>
      <c r="G1624" s="35">
        <v>1</v>
      </c>
      <c r="H1624" s="35" t="s">
        <v>191</v>
      </c>
      <c r="I1624" s="35" t="s">
        <v>2470</v>
      </c>
      <c r="J1624" s="35" t="s">
        <v>1970</v>
      </c>
      <c r="K1624" s="35">
        <v>720</v>
      </c>
      <c r="L1624" s="63">
        <v>2000</v>
      </c>
      <c r="M1624" s="63" t="s">
        <v>2490</v>
      </c>
      <c r="N1624" s="35"/>
    </row>
    <row r="1625" ht="28.5" spans="1:14">
      <c r="A1625" s="37"/>
      <c r="B1625" s="37"/>
      <c r="C1625" s="35"/>
      <c r="D1625" s="35"/>
      <c r="E1625" s="35"/>
      <c r="F1625" s="35"/>
      <c r="G1625" s="35"/>
      <c r="H1625" s="35" t="s">
        <v>196</v>
      </c>
      <c r="I1625" s="35"/>
      <c r="J1625" s="35" t="s">
        <v>1967</v>
      </c>
      <c r="K1625" s="35">
        <v>1280</v>
      </c>
      <c r="L1625" s="63"/>
      <c r="M1625" s="63"/>
      <c r="N1625" s="35"/>
    </row>
    <row r="1626" ht="57" spans="1:14">
      <c r="A1626" s="137">
        <f>COUNTA($A$5:A1625)</f>
        <v>1036</v>
      </c>
      <c r="B1626" s="137" t="s">
        <v>2252</v>
      </c>
      <c r="C1626" s="35" t="s">
        <v>2491</v>
      </c>
      <c r="D1626" s="35" t="s">
        <v>2492</v>
      </c>
      <c r="E1626" s="35" t="s">
        <v>2493</v>
      </c>
      <c r="F1626" s="35" t="s">
        <v>689</v>
      </c>
      <c r="G1626" s="35">
        <v>4</v>
      </c>
      <c r="H1626" s="35" t="s">
        <v>2494</v>
      </c>
      <c r="I1626" s="35" t="s">
        <v>2495</v>
      </c>
      <c r="J1626" s="35" t="s">
        <v>2496</v>
      </c>
      <c r="K1626" s="35">
        <v>4480</v>
      </c>
      <c r="L1626" s="63">
        <v>4480</v>
      </c>
      <c r="M1626" s="63" t="s">
        <v>2497</v>
      </c>
      <c r="N1626" s="123"/>
    </row>
    <row r="1627" ht="28.5" spans="1:14">
      <c r="A1627" s="137">
        <f>COUNTA($A$5:A1626)</f>
        <v>1037</v>
      </c>
      <c r="B1627" s="137" t="s">
        <v>2252</v>
      </c>
      <c r="C1627" s="35" t="s">
        <v>2491</v>
      </c>
      <c r="D1627" s="35" t="s">
        <v>2498</v>
      </c>
      <c r="E1627" s="35" t="s">
        <v>2499</v>
      </c>
      <c r="F1627" s="35" t="s">
        <v>637</v>
      </c>
      <c r="G1627" s="35">
        <v>2</v>
      </c>
      <c r="H1627" s="35" t="s">
        <v>196</v>
      </c>
      <c r="I1627" s="35" t="s">
        <v>2500</v>
      </c>
      <c r="J1627" s="35" t="s">
        <v>1970</v>
      </c>
      <c r="K1627" s="35">
        <v>960</v>
      </c>
      <c r="L1627" s="63">
        <v>960</v>
      </c>
      <c r="M1627" s="63"/>
      <c r="N1627" s="151"/>
    </row>
    <row r="1628" ht="14.25" spans="1:14">
      <c r="A1628" s="37">
        <f>COUNTA($A$5:A1627)</f>
        <v>1038</v>
      </c>
      <c r="B1628" s="37" t="s">
        <v>2252</v>
      </c>
      <c r="C1628" s="150" t="s">
        <v>2491</v>
      </c>
      <c r="D1628" s="63" t="s">
        <v>2501</v>
      </c>
      <c r="E1628" s="63" t="s">
        <v>2502</v>
      </c>
      <c r="F1628" s="63" t="s">
        <v>722</v>
      </c>
      <c r="G1628" s="63">
        <v>6</v>
      </c>
      <c r="H1628" s="35" t="s">
        <v>623</v>
      </c>
      <c r="I1628" s="63" t="s">
        <v>2501</v>
      </c>
      <c r="J1628" s="63" t="s">
        <v>1937</v>
      </c>
      <c r="K1628" s="63">
        <v>500</v>
      </c>
      <c r="L1628" s="63">
        <v>740</v>
      </c>
      <c r="M1628" s="63"/>
      <c r="N1628" s="37"/>
    </row>
    <row r="1629" ht="14.25" spans="1:14">
      <c r="A1629" s="37"/>
      <c r="B1629" s="37"/>
      <c r="C1629" s="150"/>
      <c r="D1629" s="63"/>
      <c r="E1629" s="63"/>
      <c r="F1629" s="63"/>
      <c r="G1629" s="63"/>
      <c r="H1629" s="35" t="s">
        <v>25</v>
      </c>
      <c r="I1629" s="63" t="s">
        <v>2501</v>
      </c>
      <c r="J1629" s="63" t="s">
        <v>1890</v>
      </c>
      <c r="K1629" s="63">
        <v>240</v>
      </c>
      <c r="L1629" s="63"/>
      <c r="M1629" s="63"/>
      <c r="N1629" s="37"/>
    </row>
    <row r="1630" ht="28.5" spans="1:14">
      <c r="A1630" s="137">
        <f>COUNTA($A$5:A1629)</f>
        <v>1039</v>
      </c>
      <c r="B1630" s="137" t="s">
        <v>2252</v>
      </c>
      <c r="C1630" s="150" t="s">
        <v>2503</v>
      </c>
      <c r="D1630" s="63" t="s">
        <v>2504</v>
      </c>
      <c r="E1630" s="63" t="s">
        <v>2505</v>
      </c>
      <c r="F1630" s="63" t="s">
        <v>644</v>
      </c>
      <c r="G1630" s="63">
        <v>1</v>
      </c>
      <c r="H1630" s="35" t="s">
        <v>196</v>
      </c>
      <c r="I1630" s="63" t="s">
        <v>2506</v>
      </c>
      <c r="J1630" s="63" t="s">
        <v>2026</v>
      </c>
      <c r="K1630" s="63">
        <v>2560</v>
      </c>
      <c r="L1630" s="63">
        <v>2560</v>
      </c>
      <c r="M1630" s="63" t="s">
        <v>2507</v>
      </c>
      <c r="N1630" s="151"/>
    </row>
    <row r="1631" ht="42.75" spans="1:14">
      <c r="A1631" s="37">
        <f>COUNTA($A$5:A1630)</f>
        <v>1040</v>
      </c>
      <c r="B1631" s="37" t="s">
        <v>2252</v>
      </c>
      <c r="C1631" s="150" t="s">
        <v>2503</v>
      </c>
      <c r="D1631" s="63" t="s">
        <v>2504</v>
      </c>
      <c r="E1631" s="63" t="s">
        <v>2508</v>
      </c>
      <c r="F1631" s="63" t="s">
        <v>722</v>
      </c>
      <c r="G1631" s="63">
        <v>4</v>
      </c>
      <c r="H1631" s="35" t="s">
        <v>2509</v>
      </c>
      <c r="I1631" s="63" t="s">
        <v>2506</v>
      </c>
      <c r="J1631" s="63" t="s">
        <v>2353</v>
      </c>
      <c r="K1631" s="63">
        <v>1792</v>
      </c>
      <c r="L1631" s="63">
        <v>2192</v>
      </c>
      <c r="M1631" s="63" t="s">
        <v>2510</v>
      </c>
      <c r="N1631" s="37"/>
    </row>
    <row r="1632" ht="28.5" spans="1:14">
      <c r="A1632" s="37"/>
      <c r="B1632" s="37"/>
      <c r="C1632" s="150"/>
      <c r="D1632" s="63"/>
      <c r="E1632" s="63"/>
      <c r="F1632" s="63"/>
      <c r="G1632" s="63"/>
      <c r="H1632" s="35" t="s">
        <v>347</v>
      </c>
      <c r="I1632" s="63" t="s">
        <v>2506</v>
      </c>
      <c r="J1632" s="63" t="s">
        <v>1898</v>
      </c>
      <c r="K1632" s="63">
        <v>400</v>
      </c>
      <c r="L1632" s="63"/>
      <c r="M1632" s="63"/>
      <c r="N1632" s="37"/>
    </row>
    <row r="1633" ht="28.5" spans="1:14">
      <c r="A1633" s="137">
        <f>COUNTA($A$5:A1632)</f>
        <v>1041</v>
      </c>
      <c r="B1633" s="137" t="s">
        <v>2252</v>
      </c>
      <c r="C1633" s="35" t="s">
        <v>2511</v>
      </c>
      <c r="D1633" s="35" t="s">
        <v>2512</v>
      </c>
      <c r="E1633" s="35" t="s">
        <v>2513</v>
      </c>
      <c r="F1633" s="35" t="s">
        <v>637</v>
      </c>
      <c r="G1633" s="35">
        <v>2</v>
      </c>
      <c r="H1633" s="35" t="s">
        <v>196</v>
      </c>
      <c r="I1633" s="35" t="s">
        <v>2512</v>
      </c>
      <c r="J1633" s="35" t="s">
        <v>1978</v>
      </c>
      <c r="K1633" s="35">
        <f>1.3*800*0.8</f>
        <v>832</v>
      </c>
      <c r="L1633" s="63">
        <v>832</v>
      </c>
      <c r="M1633" s="63"/>
      <c r="N1633" s="151"/>
    </row>
    <row r="1634" ht="28.5" spans="1:14">
      <c r="A1634" s="137">
        <f>COUNTA($A$5:A1633)</f>
        <v>1042</v>
      </c>
      <c r="B1634" s="137" t="s">
        <v>2252</v>
      </c>
      <c r="C1634" s="35" t="s">
        <v>2511</v>
      </c>
      <c r="D1634" s="35" t="s">
        <v>2512</v>
      </c>
      <c r="E1634" s="35" t="s">
        <v>2514</v>
      </c>
      <c r="F1634" s="35" t="s">
        <v>637</v>
      </c>
      <c r="G1634" s="35">
        <v>2</v>
      </c>
      <c r="H1634" s="35" t="s">
        <v>2515</v>
      </c>
      <c r="I1634" s="35" t="s">
        <v>2516</v>
      </c>
      <c r="J1634" s="35" t="s">
        <v>2517</v>
      </c>
      <c r="K1634" s="35">
        <f>500*12*0.8</f>
        <v>4800</v>
      </c>
      <c r="L1634" s="63">
        <v>4800</v>
      </c>
      <c r="M1634" s="63"/>
      <c r="N1634" s="151"/>
    </row>
    <row r="1635" ht="14.25" spans="1:14">
      <c r="A1635" s="37">
        <f>COUNTA($A$5:A1634)</f>
        <v>1043</v>
      </c>
      <c r="B1635" s="37" t="s">
        <v>2252</v>
      </c>
      <c r="C1635" s="35" t="s">
        <v>2511</v>
      </c>
      <c r="D1635" s="35" t="s">
        <v>2518</v>
      </c>
      <c r="E1635" s="35" t="s">
        <v>2519</v>
      </c>
      <c r="F1635" s="35" t="s">
        <v>2267</v>
      </c>
      <c r="G1635" s="35">
        <v>7</v>
      </c>
      <c r="H1635" s="35" t="s">
        <v>38</v>
      </c>
      <c r="I1635" s="35" t="s">
        <v>2201</v>
      </c>
      <c r="J1635" s="35" t="s">
        <v>2314</v>
      </c>
      <c r="K1635" s="35">
        <f>5*400*0.6</f>
        <v>1200</v>
      </c>
      <c r="L1635" s="63">
        <v>3180</v>
      </c>
      <c r="M1635" s="63" t="s">
        <v>2520</v>
      </c>
      <c r="N1635" s="37"/>
    </row>
    <row r="1636" ht="28.5" spans="1:14">
      <c r="A1636" s="37"/>
      <c r="B1636" s="37"/>
      <c r="C1636" s="35"/>
      <c r="D1636" s="35"/>
      <c r="E1636" s="35"/>
      <c r="F1636" s="66"/>
      <c r="G1636" s="35"/>
      <c r="H1636" s="35" t="s">
        <v>196</v>
      </c>
      <c r="I1636" s="35" t="s">
        <v>2521</v>
      </c>
      <c r="J1636" s="35" t="s">
        <v>1957</v>
      </c>
      <c r="K1636" s="35">
        <f>800*3*0.6</f>
        <v>1440</v>
      </c>
      <c r="L1636" s="63"/>
      <c r="M1636" s="63"/>
      <c r="N1636" s="37"/>
    </row>
    <row r="1637" ht="14.25" spans="1:14">
      <c r="A1637" s="37"/>
      <c r="B1637" s="37"/>
      <c r="C1637" s="35"/>
      <c r="D1637" s="35"/>
      <c r="E1637" s="35"/>
      <c r="F1637" s="66"/>
      <c r="G1637" s="35"/>
      <c r="H1637" s="35" t="s">
        <v>143</v>
      </c>
      <c r="I1637" s="35" t="s">
        <v>2201</v>
      </c>
      <c r="J1637" s="35" t="s">
        <v>1898</v>
      </c>
      <c r="K1637" s="35">
        <f>400*1*0.6</f>
        <v>240</v>
      </c>
      <c r="L1637" s="63"/>
      <c r="M1637" s="63"/>
      <c r="N1637" s="37"/>
    </row>
    <row r="1638" ht="28.5" spans="1:14">
      <c r="A1638" s="37"/>
      <c r="B1638" s="37"/>
      <c r="C1638" s="35"/>
      <c r="D1638" s="35"/>
      <c r="E1638" s="35"/>
      <c r="F1638" s="66"/>
      <c r="G1638" s="35"/>
      <c r="H1638" s="35" t="s">
        <v>280</v>
      </c>
      <c r="I1638" s="35" t="s">
        <v>2201</v>
      </c>
      <c r="J1638" s="35" t="s">
        <v>1898</v>
      </c>
      <c r="K1638" s="35">
        <f>500*1*0.6</f>
        <v>300</v>
      </c>
      <c r="L1638" s="63"/>
      <c r="M1638" s="63"/>
      <c r="N1638" s="37"/>
    </row>
    <row r="1639" ht="28.5" spans="1:14">
      <c r="A1639" s="37">
        <f>COUNTA($A$5:A1638)</f>
        <v>1044</v>
      </c>
      <c r="B1639" s="37" t="s">
        <v>2252</v>
      </c>
      <c r="C1639" s="35" t="s">
        <v>2511</v>
      </c>
      <c r="D1639" s="35" t="s">
        <v>2522</v>
      </c>
      <c r="E1639" s="35" t="s">
        <v>2523</v>
      </c>
      <c r="F1639" s="35" t="s">
        <v>2267</v>
      </c>
      <c r="G1639" s="35">
        <v>3</v>
      </c>
      <c r="H1639" s="35" t="s">
        <v>1724</v>
      </c>
      <c r="I1639" s="35" t="s">
        <v>2524</v>
      </c>
      <c r="J1639" s="35" t="s">
        <v>1937</v>
      </c>
      <c r="K1639" s="35">
        <f>2.5*500*0.6</f>
        <v>750</v>
      </c>
      <c r="L1639" s="149">
        <v>2960</v>
      </c>
      <c r="M1639" s="152" t="s">
        <v>2525</v>
      </c>
      <c r="N1639" s="126" t="s">
        <v>1045</v>
      </c>
    </row>
    <row r="1640" ht="28.5" spans="1:14">
      <c r="A1640" s="37"/>
      <c r="B1640" s="37"/>
      <c r="C1640" s="35"/>
      <c r="D1640" s="35"/>
      <c r="E1640" s="35"/>
      <c r="F1640" s="66"/>
      <c r="G1640" s="35"/>
      <c r="H1640" s="35" t="s">
        <v>471</v>
      </c>
      <c r="I1640" s="35" t="s">
        <v>2524</v>
      </c>
      <c r="J1640" s="35" t="s">
        <v>2026</v>
      </c>
      <c r="K1640" s="35">
        <f>4*500*0.6</f>
        <v>1200</v>
      </c>
      <c r="L1640" s="149"/>
      <c r="M1640" s="152"/>
      <c r="N1640" s="126"/>
    </row>
    <row r="1641" ht="28.5" spans="1:14">
      <c r="A1641" s="37"/>
      <c r="B1641" s="37"/>
      <c r="C1641" s="35"/>
      <c r="D1641" s="35"/>
      <c r="E1641" s="35"/>
      <c r="F1641" s="66"/>
      <c r="G1641" s="35"/>
      <c r="H1641" s="35" t="s">
        <v>196</v>
      </c>
      <c r="I1641" s="35" t="s">
        <v>2524</v>
      </c>
      <c r="J1641" s="35" t="s">
        <v>2026</v>
      </c>
      <c r="K1641" s="35">
        <f>800*4*0.6</f>
        <v>1920</v>
      </c>
      <c r="L1641" s="149"/>
      <c r="M1641" s="152"/>
      <c r="N1641" s="126"/>
    </row>
    <row r="1642" ht="28.5" spans="1:14">
      <c r="A1642" s="137">
        <f>COUNTA($A$5:A1641)</f>
        <v>1045</v>
      </c>
      <c r="B1642" s="137" t="s">
        <v>2252</v>
      </c>
      <c r="C1642" s="35" t="s">
        <v>2511</v>
      </c>
      <c r="D1642" s="35" t="s">
        <v>2522</v>
      </c>
      <c r="E1642" s="35" t="s">
        <v>2526</v>
      </c>
      <c r="F1642" s="35" t="s">
        <v>1573</v>
      </c>
      <c r="G1642" s="35">
        <v>4</v>
      </c>
      <c r="H1642" s="35" t="s">
        <v>623</v>
      </c>
      <c r="I1642" s="35" t="s">
        <v>2527</v>
      </c>
      <c r="J1642" s="35" t="s">
        <v>2496</v>
      </c>
      <c r="K1642" s="35">
        <f>250*7*0.6</f>
        <v>1050</v>
      </c>
      <c r="L1642" s="35">
        <v>1050</v>
      </c>
      <c r="M1642" s="63"/>
      <c r="N1642" s="151"/>
    </row>
    <row r="1643" ht="28.5" spans="1:14">
      <c r="A1643" s="137">
        <f>COUNTA($A$5:A1642)</f>
        <v>1046</v>
      </c>
      <c r="B1643" s="137" t="s">
        <v>2252</v>
      </c>
      <c r="C1643" s="35" t="s">
        <v>2511</v>
      </c>
      <c r="D1643" s="35" t="s">
        <v>2528</v>
      </c>
      <c r="E1643" s="35" t="s">
        <v>2529</v>
      </c>
      <c r="F1643" s="35" t="s">
        <v>689</v>
      </c>
      <c r="G1643" s="35">
        <v>4</v>
      </c>
      <c r="H1643" s="35" t="s">
        <v>191</v>
      </c>
      <c r="I1643" s="35" t="s">
        <v>2528</v>
      </c>
      <c r="J1643" s="35" t="s">
        <v>2036</v>
      </c>
      <c r="K1643" s="35">
        <f>600*0.5*0.8</f>
        <v>240</v>
      </c>
      <c r="L1643" s="35">
        <v>240</v>
      </c>
      <c r="M1643" s="63" t="s">
        <v>2530</v>
      </c>
      <c r="N1643" s="151"/>
    </row>
    <row r="1644" ht="28.5" spans="1:14">
      <c r="A1644" s="37">
        <f>COUNTA($A$5:A1643)</f>
        <v>1047</v>
      </c>
      <c r="B1644" s="37" t="s">
        <v>2252</v>
      </c>
      <c r="C1644" s="35" t="s">
        <v>2511</v>
      </c>
      <c r="D1644" s="35" t="s">
        <v>2512</v>
      </c>
      <c r="E1644" s="35" t="s">
        <v>2531</v>
      </c>
      <c r="F1644" s="35" t="s">
        <v>637</v>
      </c>
      <c r="G1644" s="35">
        <v>1</v>
      </c>
      <c r="H1644" s="35" t="s">
        <v>280</v>
      </c>
      <c r="I1644" s="35" t="s">
        <v>2532</v>
      </c>
      <c r="J1644" s="35" t="s">
        <v>2533</v>
      </c>
      <c r="K1644" s="35">
        <f>1.18*500*0.8</f>
        <v>472</v>
      </c>
      <c r="L1644" s="35">
        <v>2488</v>
      </c>
      <c r="M1644" s="35"/>
      <c r="N1644" s="37"/>
    </row>
    <row r="1645" ht="28.5" spans="1:14">
      <c r="A1645" s="37"/>
      <c r="B1645" s="37"/>
      <c r="C1645" s="35"/>
      <c r="D1645" s="35"/>
      <c r="E1645" s="35"/>
      <c r="F1645" s="35"/>
      <c r="G1645" s="35"/>
      <c r="H1645" s="35" t="s">
        <v>312</v>
      </c>
      <c r="I1645" s="35" t="s">
        <v>2534</v>
      </c>
      <c r="J1645" s="35" t="s">
        <v>2535</v>
      </c>
      <c r="K1645" s="35">
        <f>600*0.8*3.26</f>
        <v>1564.8</v>
      </c>
      <c r="L1645" s="35"/>
      <c r="M1645" s="35"/>
      <c r="N1645" s="37"/>
    </row>
    <row r="1646" ht="14.25" spans="1:14">
      <c r="A1646" s="37"/>
      <c r="B1646" s="37"/>
      <c r="C1646" s="35"/>
      <c r="D1646" s="35"/>
      <c r="E1646" s="35"/>
      <c r="F1646" s="35"/>
      <c r="G1646" s="35"/>
      <c r="H1646" s="35" t="s">
        <v>38</v>
      </c>
      <c r="I1646" s="35" t="s">
        <v>2536</v>
      </c>
      <c r="J1646" s="35" t="s">
        <v>2537</v>
      </c>
      <c r="K1646" s="35">
        <f>400*0.8*1.41</f>
        <v>451.2</v>
      </c>
      <c r="L1646" s="35"/>
      <c r="M1646" s="35"/>
      <c r="N1646" s="37"/>
    </row>
    <row r="1647" ht="14.25" spans="1:14">
      <c r="A1647" s="37">
        <f>COUNTA($A$5:A1646)</f>
        <v>1048</v>
      </c>
      <c r="B1647" s="37" t="s">
        <v>2252</v>
      </c>
      <c r="C1647" s="35" t="s">
        <v>2511</v>
      </c>
      <c r="D1647" s="35" t="s">
        <v>2538</v>
      </c>
      <c r="E1647" s="35" t="s">
        <v>2539</v>
      </c>
      <c r="F1647" s="35" t="s">
        <v>644</v>
      </c>
      <c r="G1647" s="35">
        <v>5</v>
      </c>
      <c r="H1647" s="35" t="s">
        <v>38</v>
      </c>
      <c r="I1647" s="35" t="s">
        <v>2540</v>
      </c>
      <c r="J1647" s="35" t="s">
        <v>2026</v>
      </c>
      <c r="K1647" s="35">
        <f>4*400*0.8</f>
        <v>1280</v>
      </c>
      <c r="L1647" s="63">
        <v>2560</v>
      </c>
      <c r="M1647" s="63"/>
      <c r="N1647" s="37"/>
    </row>
    <row r="1648" ht="28.5" spans="1:14">
      <c r="A1648" s="37"/>
      <c r="B1648" s="37"/>
      <c r="C1648" s="35"/>
      <c r="D1648" s="35"/>
      <c r="E1648" s="35"/>
      <c r="F1648" s="35"/>
      <c r="G1648" s="35"/>
      <c r="H1648" s="35" t="s">
        <v>196</v>
      </c>
      <c r="I1648" s="35" t="s">
        <v>2540</v>
      </c>
      <c r="J1648" s="35" t="s">
        <v>1967</v>
      </c>
      <c r="K1648" s="35">
        <f>2*800*0.8</f>
        <v>1280</v>
      </c>
      <c r="L1648" s="63"/>
      <c r="M1648" s="63"/>
      <c r="N1648" s="37"/>
    </row>
    <row r="1649" ht="28.5" spans="1:14">
      <c r="A1649" s="137">
        <f>COUNTA($A$5:A1648)</f>
        <v>1049</v>
      </c>
      <c r="B1649" s="137" t="s">
        <v>2252</v>
      </c>
      <c r="C1649" s="35" t="s">
        <v>2511</v>
      </c>
      <c r="D1649" s="35" t="s">
        <v>2541</v>
      </c>
      <c r="E1649" s="35" t="s">
        <v>2542</v>
      </c>
      <c r="F1649" s="35" t="s">
        <v>2267</v>
      </c>
      <c r="G1649" s="35">
        <v>3</v>
      </c>
      <c r="H1649" s="35" t="s">
        <v>196</v>
      </c>
      <c r="I1649" s="35" t="s">
        <v>2541</v>
      </c>
      <c r="J1649" s="35" t="s">
        <v>1967</v>
      </c>
      <c r="K1649" s="35">
        <f>800*2*0.6</f>
        <v>960</v>
      </c>
      <c r="L1649" s="63">
        <v>960</v>
      </c>
      <c r="M1649" s="63"/>
      <c r="N1649" s="151"/>
    </row>
    <row r="1650" ht="28.5" spans="1:14">
      <c r="A1650" s="37">
        <f>COUNTA($A$5:A1649)</f>
        <v>1050</v>
      </c>
      <c r="B1650" s="37" t="s">
        <v>2252</v>
      </c>
      <c r="C1650" s="35" t="s">
        <v>2511</v>
      </c>
      <c r="D1650" s="35" t="s">
        <v>2521</v>
      </c>
      <c r="E1650" s="35" t="s">
        <v>2543</v>
      </c>
      <c r="F1650" s="35" t="s">
        <v>1573</v>
      </c>
      <c r="G1650" s="35">
        <v>5</v>
      </c>
      <c r="H1650" s="35" t="s">
        <v>191</v>
      </c>
      <c r="I1650" s="35" t="s">
        <v>2522</v>
      </c>
      <c r="J1650" s="35" t="s">
        <v>1970</v>
      </c>
      <c r="K1650" s="35">
        <f>600*1.5*0.6</f>
        <v>540</v>
      </c>
      <c r="L1650" s="63">
        <v>900</v>
      </c>
      <c r="M1650" s="63" t="s">
        <v>2544</v>
      </c>
      <c r="N1650" s="63"/>
    </row>
    <row r="1651" ht="14.25" spans="1:14">
      <c r="A1651" s="37"/>
      <c r="B1651" s="37"/>
      <c r="C1651" s="35"/>
      <c r="D1651" s="35"/>
      <c r="E1651" s="35"/>
      <c r="F1651" s="66"/>
      <c r="G1651" s="35"/>
      <c r="H1651" s="35" t="s">
        <v>143</v>
      </c>
      <c r="I1651" s="35" t="s">
        <v>2522</v>
      </c>
      <c r="J1651" s="35" t="s">
        <v>1970</v>
      </c>
      <c r="K1651" s="35">
        <v>360</v>
      </c>
      <c r="L1651" s="63"/>
      <c r="M1651" s="63"/>
      <c r="N1651" s="63"/>
    </row>
    <row r="1652" ht="14.25" spans="1:14">
      <c r="A1652" s="37">
        <f>COUNTA($A$5:A1651)</f>
        <v>1051</v>
      </c>
      <c r="B1652" s="37" t="s">
        <v>2252</v>
      </c>
      <c r="C1652" s="35" t="s">
        <v>2545</v>
      </c>
      <c r="D1652" s="35" t="s">
        <v>2546</v>
      </c>
      <c r="E1652" s="35" t="s">
        <v>2547</v>
      </c>
      <c r="F1652" s="35" t="s">
        <v>689</v>
      </c>
      <c r="G1652" s="35">
        <v>2</v>
      </c>
      <c r="H1652" s="35" t="s">
        <v>143</v>
      </c>
      <c r="I1652" s="35" t="s">
        <v>2546</v>
      </c>
      <c r="J1652" s="35" t="s">
        <v>1967</v>
      </c>
      <c r="K1652" s="35">
        <f>400*2*0.8</f>
        <v>640</v>
      </c>
      <c r="L1652" s="66">
        <v>1800</v>
      </c>
      <c r="M1652" s="10" t="s">
        <v>2548</v>
      </c>
      <c r="N1652" s="126" t="s">
        <v>1045</v>
      </c>
    </row>
    <row r="1653" ht="28.5" spans="1:14">
      <c r="A1653" s="37"/>
      <c r="B1653" s="37"/>
      <c r="C1653" s="35"/>
      <c r="D1653" s="35"/>
      <c r="E1653" s="35"/>
      <c r="F1653" s="35"/>
      <c r="G1653" s="35"/>
      <c r="H1653" s="35" t="s">
        <v>221</v>
      </c>
      <c r="I1653" s="35" t="s">
        <v>2546</v>
      </c>
      <c r="J1653" s="35" t="s">
        <v>1970</v>
      </c>
      <c r="K1653" s="35">
        <f>1.5*600*0.8</f>
        <v>720</v>
      </c>
      <c r="L1653" s="66"/>
      <c r="M1653" s="10"/>
      <c r="N1653" s="126"/>
    </row>
    <row r="1654" ht="28.5" spans="1:14">
      <c r="A1654" s="37"/>
      <c r="B1654" s="37"/>
      <c r="C1654" s="35"/>
      <c r="D1654" s="35"/>
      <c r="E1654" s="35"/>
      <c r="F1654" s="35"/>
      <c r="G1654" s="35"/>
      <c r="H1654" s="35" t="s">
        <v>2549</v>
      </c>
      <c r="I1654" s="35" t="s">
        <v>2546</v>
      </c>
      <c r="J1654" s="35" t="s">
        <v>1898</v>
      </c>
      <c r="K1654" s="35">
        <f>800*1*0.8</f>
        <v>640</v>
      </c>
      <c r="L1654" s="66"/>
      <c r="M1654" s="10"/>
      <c r="N1654" s="126"/>
    </row>
    <row r="1655" ht="28.5" spans="1:14">
      <c r="A1655" s="137">
        <f>COUNTA($A$5:A1654)</f>
        <v>1052</v>
      </c>
      <c r="B1655" s="137" t="s">
        <v>2252</v>
      </c>
      <c r="C1655" s="35" t="s">
        <v>2545</v>
      </c>
      <c r="D1655" s="35" t="s">
        <v>2550</v>
      </c>
      <c r="E1655" s="35" t="s">
        <v>2551</v>
      </c>
      <c r="F1655" s="35" t="s">
        <v>689</v>
      </c>
      <c r="G1655" s="35">
        <v>4</v>
      </c>
      <c r="H1655" s="35" t="s">
        <v>196</v>
      </c>
      <c r="I1655" s="35" t="s">
        <v>2552</v>
      </c>
      <c r="J1655" s="35" t="s">
        <v>1967</v>
      </c>
      <c r="K1655" s="35">
        <f>2*800*0.8</f>
        <v>1280</v>
      </c>
      <c r="L1655" s="35">
        <v>1280</v>
      </c>
      <c r="M1655" s="63"/>
      <c r="N1655" s="151"/>
    </row>
    <row r="1656" ht="28.5" spans="1:14">
      <c r="A1656" s="37">
        <f>COUNTA($A$5:A1655)</f>
        <v>1053</v>
      </c>
      <c r="B1656" s="37" t="s">
        <v>2252</v>
      </c>
      <c r="C1656" s="10" t="s">
        <v>2553</v>
      </c>
      <c r="D1656" s="35" t="s">
        <v>2554</v>
      </c>
      <c r="E1656" s="35" t="s">
        <v>2555</v>
      </c>
      <c r="F1656" s="35" t="s">
        <v>329</v>
      </c>
      <c r="G1656" s="35">
        <v>3</v>
      </c>
      <c r="H1656" s="66" t="s">
        <v>196</v>
      </c>
      <c r="I1656" s="66" t="s">
        <v>260</v>
      </c>
      <c r="J1656" s="66" t="s">
        <v>1898</v>
      </c>
      <c r="K1656" s="66">
        <v>800</v>
      </c>
      <c r="L1656" s="35">
        <v>1120</v>
      </c>
      <c r="M1656" s="35"/>
      <c r="N1656" s="37"/>
    </row>
    <row r="1657" ht="14.25" spans="1:14">
      <c r="A1657" s="37"/>
      <c r="B1657" s="37"/>
      <c r="C1657" s="10"/>
      <c r="D1657" s="35"/>
      <c r="E1657" s="35"/>
      <c r="F1657" s="35"/>
      <c r="G1657" s="35"/>
      <c r="H1657" s="35" t="s">
        <v>38</v>
      </c>
      <c r="I1657" s="10" t="s">
        <v>2201</v>
      </c>
      <c r="J1657" s="10" t="s">
        <v>2556</v>
      </c>
      <c r="K1657" s="10">
        <v>320</v>
      </c>
      <c r="L1657" s="35"/>
      <c r="M1657" s="35"/>
      <c r="N1657" s="37"/>
    </row>
    <row r="1658" ht="57" spans="1:14">
      <c r="A1658" s="137">
        <f>COUNTA($A$5:A1657)</f>
        <v>1054</v>
      </c>
      <c r="B1658" s="137" t="s">
        <v>2252</v>
      </c>
      <c r="C1658" s="35" t="s">
        <v>2553</v>
      </c>
      <c r="D1658" s="35" t="s">
        <v>2557</v>
      </c>
      <c r="E1658" s="35" t="s">
        <v>2558</v>
      </c>
      <c r="F1658" s="35" t="s">
        <v>689</v>
      </c>
      <c r="G1658" s="35">
        <v>6</v>
      </c>
      <c r="H1658" s="35" t="s">
        <v>2559</v>
      </c>
      <c r="I1658" s="35" t="s">
        <v>2560</v>
      </c>
      <c r="J1658" s="35" t="s">
        <v>1970</v>
      </c>
      <c r="K1658" s="35">
        <v>720</v>
      </c>
      <c r="L1658" s="63">
        <v>720</v>
      </c>
      <c r="M1658" s="63" t="s">
        <v>2561</v>
      </c>
      <c r="N1658" s="151"/>
    </row>
    <row r="1659" ht="28.5" spans="1:14">
      <c r="A1659" s="137">
        <f>COUNTA($A$5:A1658)</f>
        <v>1055</v>
      </c>
      <c r="B1659" s="137" t="s">
        <v>2252</v>
      </c>
      <c r="C1659" s="35" t="s">
        <v>2553</v>
      </c>
      <c r="D1659" s="35" t="s">
        <v>2562</v>
      </c>
      <c r="E1659" s="35" t="s">
        <v>2563</v>
      </c>
      <c r="F1659" s="35" t="s">
        <v>644</v>
      </c>
      <c r="G1659" s="35">
        <v>3</v>
      </c>
      <c r="H1659" s="35" t="s">
        <v>38</v>
      </c>
      <c r="I1659" s="35" t="s">
        <v>2564</v>
      </c>
      <c r="J1659" s="35" t="s">
        <v>2026</v>
      </c>
      <c r="K1659" s="35">
        <v>1280</v>
      </c>
      <c r="L1659" s="63">
        <v>1280</v>
      </c>
      <c r="M1659" s="150" t="s">
        <v>2565</v>
      </c>
      <c r="N1659" s="151"/>
    </row>
    <row r="1660" ht="28.5" spans="1:14">
      <c r="A1660" s="137">
        <f>COUNTA($A$5:A1659)</f>
        <v>1056</v>
      </c>
      <c r="B1660" s="137" t="s">
        <v>2252</v>
      </c>
      <c r="C1660" s="35" t="s">
        <v>2553</v>
      </c>
      <c r="D1660" s="35" t="s">
        <v>2554</v>
      </c>
      <c r="E1660" s="35" t="s">
        <v>2566</v>
      </c>
      <c r="F1660" s="35" t="s">
        <v>689</v>
      </c>
      <c r="G1660" s="35">
        <v>4</v>
      </c>
      <c r="H1660" s="35" t="s">
        <v>196</v>
      </c>
      <c r="I1660" s="35" t="s">
        <v>2567</v>
      </c>
      <c r="J1660" s="35" t="s">
        <v>1967</v>
      </c>
      <c r="K1660" s="35">
        <v>1280</v>
      </c>
      <c r="L1660" s="150">
        <v>1280</v>
      </c>
      <c r="M1660" s="150"/>
      <c r="N1660" s="151"/>
    </row>
    <row r="1661" ht="28.5" spans="1:14">
      <c r="A1661" s="137">
        <f>COUNTA($A$5:A1660)</f>
        <v>1057</v>
      </c>
      <c r="B1661" s="137" t="s">
        <v>2252</v>
      </c>
      <c r="C1661" s="35" t="s">
        <v>2553</v>
      </c>
      <c r="D1661" s="35" t="s">
        <v>2554</v>
      </c>
      <c r="E1661" s="35" t="s">
        <v>2568</v>
      </c>
      <c r="F1661" s="35" t="s">
        <v>722</v>
      </c>
      <c r="G1661" s="35">
        <v>5</v>
      </c>
      <c r="H1661" s="35" t="s">
        <v>38</v>
      </c>
      <c r="I1661" s="35" t="s">
        <v>2569</v>
      </c>
      <c r="J1661" s="35" t="s">
        <v>1898</v>
      </c>
      <c r="K1661" s="150">
        <v>320</v>
      </c>
      <c r="L1661" s="150">
        <v>320</v>
      </c>
      <c r="M1661" s="150"/>
      <c r="N1661" s="151"/>
    </row>
    <row r="1662" ht="14.25" spans="1:14">
      <c r="A1662" s="37">
        <f>COUNTA($A$5:A1661)</f>
        <v>1058</v>
      </c>
      <c r="B1662" s="37" t="s">
        <v>2252</v>
      </c>
      <c r="C1662" s="35" t="s">
        <v>2553</v>
      </c>
      <c r="D1662" s="35" t="s">
        <v>2570</v>
      </c>
      <c r="E1662" s="35" t="s">
        <v>2571</v>
      </c>
      <c r="F1662" s="35" t="s">
        <v>689</v>
      </c>
      <c r="G1662" s="35">
        <v>4</v>
      </c>
      <c r="H1662" s="35" t="s">
        <v>38</v>
      </c>
      <c r="I1662" s="35" t="s">
        <v>2572</v>
      </c>
      <c r="J1662" s="35" t="s">
        <v>1896</v>
      </c>
      <c r="K1662" s="150">
        <v>384</v>
      </c>
      <c r="L1662" s="150">
        <v>768</v>
      </c>
      <c r="M1662" s="37" t="s">
        <v>2573</v>
      </c>
      <c r="N1662" s="150"/>
    </row>
    <row r="1663" ht="14.25" spans="1:14">
      <c r="A1663" s="37"/>
      <c r="B1663" s="37"/>
      <c r="C1663" s="35"/>
      <c r="D1663" s="35"/>
      <c r="E1663" s="35"/>
      <c r="F1663" s="35"/>
      <c r="G1663" s="35"/>
      <c r="H1663" s="35" t="s">
        <v>95</v>
      </c>
      <c r="I1663" s="35" t="s">
        <v>2572</v>
      </c>
      <c r="J1663" s="35" t="s">
        <v>2360</v>
      </c>
      <c r="K1663" s="150">
        <v>384</v>
      </c>
      <c r="L1663" s="150"/>
      <c r="M1663" s="37"/>
      <c r="N1663" s="150"/>
    </row>
    <row r="1664" ht="28.5" spans="1:14">
      <c r="A1664" s="137">
        <f>COUNTA($A$5:A1663)</f>
        <v>1059</v>
      </c>
      <c r="B1664" s="137" t="s">
        <v>2252</v>
      </c>
      <c r="C1664" s="35" t="s">
        <v>2553</v>
      </c>
      <c r="D1664" s="35" t="s">
        <v>2574</v>
      </c>
      <c r="E1664" s="35" t="s">
        <v>2575</v>
      </c>
      <c r="F1664" s="35" t="s">
        <v>637</v>
      </c>
      <c r="G1664" s="35">
        <v>3</v>
      </c>
      <c r="H1664" s="35" t="s">
        <v>196</v>
      </c>
      <c r="I1664" s="35" t="s">
        <v>2576</v>
      </c>
      <c r="J1664" s="35" t="s">
        <v>1967</v>
      </c>
      <c r="K1664" s="150">
        <v>1280</v>
      </c>
      <c r="L1664" s="150">
        <v>1280</v>
      </c>
      <c r="M1664" s="150"/>
      <c r="N1664" s="151"/>
    </row>
    <row r="1665" ht="28.5" spans="1:14">
      <c r="A1665" s="137">
        <f>COUNTA($A$5:A1664)</f>
        <v>1060</v>
      </c>
      <c r="B1665" s="137" t="s">
        <v>2252</v>
      </c>
      <c r="C1665" s="35" t="s">
        <v>2553</v>
      </c>
      <c r="D1665" s="35" t="s">
        <v>2554</v>
      </c>
      <c r="E1665" s="35" t="s">
        <v>2577</v>
      </c>
      <c r="F1665" s="35" t="s">
        <v>722</v>
      </c>
      <c r="G1665" s="35">
        <v>3</v>
      </c>
      <c r="H1665" s="35" t="s">
        <v>38</v>
      </c>
      <c r="I1665" s="35" t="s">
        <v>2201</v>
      </c>
      <c r="J1665" s="35" t="s">
        <v>1898</v>
      </c>
      <c r="K1665" s="150">
        <v>320</v>
      </c>
      <c r="L1665" s="150">
        <v>320</v>
      </c>
      <c r="M1665" s="159" t="s">
        <v>2578</v>
      </c>
      <c r="N1665" s="151"/>
    </row>
    <row r="1666" ht="28.5" spans="1:14">
      <c r="A1666" s="137">
        <f>COUNTA($A$5:A1665)</f>
        <v>1061</v>
      </c>
      <c r="B1666" s="137" t="s">
        <v>2252</v>
      </c>
      <c r="C1666" s="35" t="s">
        <v>2553</v>
      </c>
      <c r="D1666" s="35" t="s">
        <v>2554</v>
      </c>
      <c r="E1666" s="35" t="s">
        <v>2579</v>
      </c>
      <c r="F1666" s="35" t="s">
        <v>716</v>
      </c>
      <c r="G1666" s="35">
        <v>1</v>
      </c>
      <c r="H1666" s="35" t="s">
        <v>38</v>
      </c>
      <c r="I1666" s="35" t="s">
        <v>2554</v>
      </c>
      <c r="J1666" s="35" t="s">
        <v>1970</v>
      </c>
      <c r="K1666" s="150">
        <v>480</v>
      </c>
      <c r="L1666" s="150">
        <v>480</v>
      </c>
      <c r="M1666" s="63" t="s">
        <v>2580</v>
      </c>
      <c r="N1666" s="151"/>
    </row>
    <row r="1667" ht="28.5" spans="1:14">
      <c r="A1667" s="37">
        <f>COUNTA($A$5:A1666)</f>
        <v>1062</v>
      </c>
      <c r="B1667" s="37" t="s">
        <v>2252</v>
      </c>
      <c r="C1667" s="35" t="s">
        <v>2553</v>
      </c>
      <c r="D1667" s="35" t="s">
        <v>2557</v>
      </c>
      <c r="E1667" s="35" t="s">
        <v>2581</v>
      </c>
      <c r="F1667" s="35" t="s">
        <v>689</v>
      </c>
      <c r="G1667" s="35">
        <v>4</v>
      </c>
      <c r="H1667" s="35" t="s">
        <v>1152</v>
      </c>
      <c r="I1667" s="35" t="s">
        <v>2582</v>
      </c>
      <c r="J1667" s="35" t="s">
        <v>1898</v>
      </c>
      <c r="K1667" s="150">
        <v>400</v>
      </c>
      <c r="L1667" s="149">
        <v>3968</v>
      </c>
      <c r="M1667" s="149" t="s">
        <v>2583</v>
      </c>
      <c r="N1667" s="37"/>
    </row>
    <row r="1668" ht="28.5" spans="1:14">
      <c r="A1668" s="37"/>
      <c r="B1668" s="37"/>
      <c r="C1668" s="35"/>
      <c r="D1668" s="35"/>
      <c r="E1668" s="35"/>
      <c r="F1668" s="35"/>
      <c r="G1668" s="35"/>
      <c r="H1668" s="35" t="s">
        <v>400</v>
      </c>
      <c r="I1668" s="35" t="s">
        <v>2582</v>
      </c>
      <c r="J1668" s="35" t="s">
        <v>1967</v>
      </c>
      <c r="K1668" s="150">
        <v>800</v>
      </c>
      <c r="L1668" s="149"/>
      <c r="M1668" s="149"/>
      <c r="N1668" s="37"/>
    </row>
    <row r="1669" ht="14.25" spans="1:14">
      <c r="A1669" s="37"/>
      <c r="B1669" s="37"/>
      <c r="C1669" s="35"/>
      <c r="D1669" s="35"/>
      <c r="E1669" s="35"/>
      <c r="F1669" s="35"/>
      <c r="G1669" s="35"/>
      <c r="H1669" s="35" t="s">
        <v>143</v>
      </c>
      <c r="I1669" s="35" t="s">
        <v>2582</v>
      </c>
      <c r="J1669" s="35" t="s">
        <v>1898</v>
      </c>
      <c r="K1669" s="150">
        <v>320</v>
      </c>
      <c r="L1669" s="149"/>
      <c r="M1669" s="149"/>
      <c r="N1669" s="37"/>
    </row>
    <row r="1670" ht="28.5" spans="1:14">
      <c r="A1670" s="37"/>
      <c r="B1670" s="37"/>
      <c r="C1670" s="35"/>
      <c r="D1670" s="35"/>
      <c r="E1670" s="35"/>
      <c r="F1670" s="35"/>
      <c r="G1670" s="35"/>
      <c r="H1670" s="35" t="s">
        <v>196</v>
      </c>
      <c r="I1670" s="35" t="s">
        <v>2584</v>
      </c>
      <c r="J1670" s="35" t="s">
        <v>2585</v>
      </c>
      <c r="K1670" s="35">
        <v>2688</v>
      </c>
      <c r="L1670" s="149"/>
      <c r="M1670" s="149"/>
      <c r="N1670" s="37"/>
    </row>
    <row r="1671" ht="28.5" spans="1:14">
      <c r="A1671" s="37">
        <f>COUNTA($A$5:A1670)</f>
        <v>1063</v>
      </c>
      <c r="B1671" s="37" t="s">
        <v>2252</v>
      </c>
      <c r="C1671" s="35" t="s">
        <v>2553</v>
      </c>
      <c r="D1671" s="35" t="s">
        <v>2586</v>
      </c>
      <c r="E1671" s="35" t="s">
        <v>2587</v>
      </c>
      <c r="F1671" s="35" t="s">
        <v>1573</v>
      </c>
      <c r="G1671" s="35">
        <v>6</v>
      </c>
      <c r="H1671" s="35" t="s">
        <v>1724</v>
      </c>
      <c r="I1671" s="35" t="s">
        <v>2588</v>
      </c>
      <c r="J1671" s="35" t="s">
        <v>2341</v>
      </c>
      <c r="K1671" s="35">
        <v>660</v>
      </c>
      <c r="L1671" s="35">
        <v>2100</v>
      </c>
      <c r="M1671" s="35" t="s">
        <v>2589</v>
      </c>
      <c r="N1671" s="37"/>
    </row>
    <row r="1672" ht="28.5" spans="1:14">
      <c r="A1672" s="37"/>
      <c r="B1672" s="37"/>
      <c r="C1672" s="35"/>
      <c r="D1672" s="35"/>
      <c r="E1672" s="35"/>
      <c r="F1672" s="66"/>
      <c r="G1672" s="35"/>
      <c r="H1672" s="35" t="s">
        <v>196</v>
      </c>
      <c r="I1672" s="35" t="s">
        <v>2588</v>
      </c>
      <c r="J1672" s="35" t="s">
        <v>1957</v>
      </c>
      <c r="K1672" s="35">
        <f>800*3*0.6</f>
        <v>1440</v>
      </c>
      <c r="L1672" s="35"/>
      <c r="M1672" s="35"/>
      <c r="N1672" s="37"/>
    </row>
    <row r="1673" ht="14.25" spans="1:14">
      <c r="A1673" s="37">
        <f>COUNTA($A$5:A1672)</f>
        <v>1064</v>
      </c>
      <c r="B1673" s="37" t="s">
        <v>2252</v>
      </c>
      <c r="C1673" s="35" t="s">
        <v>2553</v>
      </c>
      <c r="D1673" s="35" t="s">
        <v>2562</v>
      </c>
      <c r="E1673" s="35" t="s">
        <v>2590</v>
      </c>
      <c r="F1673" s="35" t="s">
        <v>689</v>
      </c>
      <c r="G1673" s="35">
        <v>2</v>
      </c>
      <c r="H1673" s="35" t="s">
        <v>38</v>
      </c>
      <c r="I1673" s="35" t="s">
        <v>2591</v>
      </c>
      <c r="J1673" s="35" t="s">
        <v>2592</v>
      </c>
      <c r="K1673" s="10">
        <v>1088</v>
      </c>
      <c r="L1673" s="63">
        <v>1628</v>
      </c>
      <c r="M1673" s="35"/>
      <c r="N1673" s="37"/>
    </row>
    <row r="1674" ht="28.5" spans="1:14">
      <c r="A1674" s="37"/>
      <c r="B1674" s="37"/>
      <c r="C1674" s="35"/>
      <c r="D1674" s="35"/>
      <c r="E1674" s="35"/>
      <c r="F1674" s="35"/>
      <c r="G1674" s="35"/>
      <c r="H1674" s="35" t="s">
        <v>25</v>
      </c>
      <c r="I1674" s="35" t="s">
        <v>2593</v>
      </c>
      <c r="J1674" s="35" t="s">
        <v>1984</v>
      </c>
      <c r="K1674" s="35">
        <v>540</v>
      </c>
      <c r="L1674" s="63"/>
      <c r="M1674" s="35"/>
      <c r="N1674" s="37"/>
    </row>
    <row r="1675" ht="28.5" spans="1:14">
      <c r="A1675" s="137">
        <f>COUNTA($A$5:A1674)</f>
        <v>1065</v>
      </c>
      <c r="B1675" s="137" t="s">
        <v>2252</v>
      </c>
      <c r="C1675" s="35" t="s">
        <v>2553</v>
      </c>
      <c r="D1675" s="35" t="s">
        <v>2574</v>
      </c>
      <c r="E1675" s="35" t="s">
        <v>2594</v>
      </c>
      <c r="F1675" s="35" t="s">
        <v>689</v>
      </c>
      <c r="G1675" s="35">
        <v>5</v>
      </c>
      <c r="H1675" s="35" t="s">
        <v>196</v>
      </c>
      <c r="I1675" s="35" t="s">
        <v>2574</v>
      </c>
      <c r="J1675" s="35" t="s">
        <v>2595</v>
      </c>
      <c r="K1675" s="35">
        <v>3072</v>
      </c>
      <c r="L1675" s="63">
        <v>3072</v>
      </c>
      <c r="M1675" s="35"/>
      <c r="N1675" s="151"/>
    </row>
    <row r="1676" ht="28.5" spans="1:14">
      <c r="A1676" s="37">
        <f>COUNTA($A$5:A1675)</f>
        <v>1066</v>
      </c>
      <c r="B1676" s="37" t="s">
        <v>2252</v>
      </c>
      <c r="C1676" s="35" t="s">
        <v>2553</v>
      </c>
      <c r="D1676" s="35" t="s">
        <v>2596</v>
      </c>
      <c r="E1676" s="35" t="s">
        <v>2597</v>
      </c>
      <c r="F1676" s="35" t="s">
        <v>722</v>
      </c>
      <c r="G1676" s="35">
        <v>2</v>
      </c>
      <c r="H1676" s="35" t="s">
        <v>1724</v>
      </c>
      <c r="I1676" s="35" t="s">
        <v>2598</v>
      </c>
      <c r="J1676" s="35" t="s">
        <v>2308</v>
      </c>
      <c r="K1676" s="35">
        <v>560</v>
      </c>
      <c r="L1676" s="63">
        <v>1200</v>
      </c>
      <c r="M1676" s="35" t="s">
        <v>2599</v>
      </c>
      <c r="N1676" s="37"/>
    </row>
    <row r="1677" ht="28.5" spans="1:14">
      <c r="A1677" s="37"/>
      <c r="B1677" s="37"/>
      <c r="C1677" s="35"/>
      <c r="D1677" s="35"/>
      <c r="E1677" s="35"/>
      <c r="F1677" s="35"/>
      <c r="G1677" s="35"/>
      <c r="H1677" s="35" t="s">
        <v>196</v>
      </c>
      <c r="I1677" s="35" t="s">
        <v>2600</v>
      </c>
      <c r="J1677" s="35" t="s">
        <v>1898</v>
      </c>
      <c r="K1677" s="35">
        <v>640</v>
      </c>
      <c r="L1677" s="63"/>
      <c r="M1677" s="35"/>
      <c r="N1677" s="37"/>
    </row>
    <row r="1678" ht="42.75" spans="1:14">
      <c r="A1678" s="137">
        <f>COUNTA($A$5:A1677)</f>
        <v>1067</v>
      </c>
      <c r="B1678" s="137" t="s">
        <v>2252</v>
      </c>
      <c r="C1678" s="35" t="s">
        <v>2553</v>
      </c>
      <c r="D1678" s="155" t="s">
        <v>2570</v>
      </c>
      <c r="E1678" s="155" t="s">
        <v>2601</v>
      </c>
      <c r="F1678" s="155" t="s">
        <v>722</v>
      </c>
      <c r="G1678" s="35">
        <v>4</v>
      </c>
      <c r="H1678" s="35" t="s">
        <v>196</v>
      </c>
      <c r="I1678" s="35" t="s">
        <v>2602</v>
      </c>
      <c r="J1678" s="35" t="s">
        <v>2603</v>
      </c>
      <c r="K1678" s="35">
        <v>5120</v>
      </c>
      <c r="L1678" s="66">
        <v>3384</v>
      </c>
      <c r="M1678" s="10" t="s">
        <v>2604</v>
      </c>
      <c r="N1678" s="160" t="s">
        <v>1045</v>
      </c>
    </row>
    <row r="1679" ht="28.5" spans="1:14">
      <c r="A1679" s="137">
        <f>COUNTA($A$5:A1678)</f>
        <v>1068</v>
      </c>
      <c r="B1679" s="137" t="s">
        <v>2252</v>
      </c>
      <c r="C1679" s="35" t="s">
        <v>2553</v>
      </c>
      <c r="D1679" s="155" t="s">
        <v>2570</v>
      </c>
      <c r="E1679" s="155" t="s">
        <v>2605</v>
      </c>
      <c r="F1679" s="155" t="s">
        <v>637</v>
      </c>
      <c r="G1679" s="35">
        <v>5</v>
      </c>
      <c r="H1679" s="35" t="s">
        <v>196</v>
      </c>
      <c r="I1679" s="35" t="s">
        <v>2606</v>
      </c>
      <c r="J1679" s="35" t="s">
        <v>1898</v>
      </c>
      <c r="K1679" s="35">
        <f>800*1*0.8</f>
        <v>640</v>
      </c>
      <c r="L1679" s="35">
        <v>640</v>
      </c>
      <c r="M1679" s="66"/>
      <c r="N1679" s="151"/>
    </row>
    <row r="1680" ht="28.5" spans="1:14">
      <c r="A1680" s="37">
        <f>COUNTA($A$5:A1679)</f>
        <v>1069</v>
      </c>
      <c r="B1680" s="37" t="s">
        <v>2252</v>
      </c>
      <c r="C1680" s="35" t="s">
        <v>2553</v>
      </c>
      <c r="D1680" s="155" t="s">
        <v>2574</v>
      </c>
      <c r="E1680" s="155" t="s">
        <v>2607</v>
      </c>
      <c r="F1680" s="155" t="s">
        <v>644</v>
      </c>
      <c r="G1680" s="35">
        <v>6</v>
      </c>
      <c r="H1680" s="35" t="s">
        <v>347</v>
      </c>
      <c r="I1680" s="35" t="s">
        <v>2201</v>
      </c>
      <c r="J1680" s="35" t="s">
        <v>1898</v>
      </c>
      <c r="K1680" s="35">
        <f>500*1*0.8</f>
        <v>400</v>
      </c>
      <c r="L1680" s="35">
        <v>4400</v>
      </c>
      <c r="M1680" s="35"/>
      <c r="N1680" s="37"/>
    </row>
    <row r="1681" ht="28.5" spans="1:14">
      <c r="A1681" s="37"/>
      <c r="B1681" s="37"/>
      <c r="C1681" s="35"/>
      <c r="D1681" s="155"/>
      <c r="E1681" s="155"/>
      <c r="F1681" s="155"/>
      <c r="G1681" s="35"/>
      <c r="H1681" s="35" t="s">
        <v>1724</v>
      </c>
      <c r="I1681" s="35" t="s">
        <v>2608</v>
      </c>
      <c r="J1681" s="35" t="s">
        <v>1967</v>
      </c>
      <c r="K1681" s="35">
        <v>800</v>
      </c>
      <c r="L1681" s="35"/>
      <c r="M1681" s="35"/>
      <c r="N1681" s="37"/>
    </row>
    <row r="1682" ht="28.5" spans="1:14">
      <c r="A1682" s="37"/>
      <c r="B1682" s="37"/>
      <c r="C1682" s="35"/>
      <c r="D1682" s="155"/>
      <c r="E1682" s="155"/>
      <c r="F1682" s="155"/>
      <c r="G1682" s="35"/>
      <c r="H1682" s="35" t="s">
        <v>196</v>
      </c>
      <c r="I1682" s="35" t="s">
        <v>2609</v>
      </c>
      <c r="J1682" s="35" t="s">
        <v>2314</v>
      </c>
      <c r="K1682" s="35">
        <v>3200</v>
      </c>
      <c r="L1682" s="35"/>
      <c r="M1682" s="35"/>
      <c r="N1682" s="37"/>
    </row>
    <row r="1683" ht="28.5" spans="1:14">
      <c r="A1683" s="37">
        <f>COUNTA($A$5:A1682)</f>
        <v>1070</v>
      </c>
      <c r="B1683" s="37" t="s">
        <v>2252</v>
      </c>
      <c r="C1683" s="35" t="s">
        <v>2553</v>
      </c>
      <c r="D1683" s="35" t="s">
        <v>2574</v>
      </c>
      <c r="E1683" s="35" t="s">
        <v>2610</v>
      </c>
      <c r="F1683" s="35" t="s">
        <v>689</v>
      </c>
      <c r="G1683" s="35">
        <v>3</v>
      </c>
      <c r="H1683" s="35" t="s">
        <v>196</v>
      </c>
      <c r="I1683" s="35" t="s">
        <v>2611</v>
      </c>
      <c r="J1683" s="35" t="s">
        <v>1957</v>
      </c>
      <c r="K1683" s="35">
        <f>800*3*0.8</f>
        <v>1920</v>
      </c>
      <c r="L1683" s="35">
        <v>2920</v>
      </c>
      <c r="M1683" s="35" t="s">
        <v>2612</v>
      </c>
      <c r="N1683" s="37"/>
    </row>
    <row r="1684" ht="28.5" spans="1:14">
      <c r="A1684" s="37"/>
      <c r="B1684" s="37"/>
      <c r="C1684" s="35"/>
      <c r="D1684" s="35"/>
      <c r="E1684" s="35"/>
      <c r="F1684" s="35"/>
      <c r="G1684" s="35"/>
      <c r="H1684" s="35" t="s">
        <v>347</v>
      </c>
      <c r="I1684" s="35" t="s">
        <v>2611</v>
      </c>
      <c r="J1684" s="35" t="s">
        <v>1898</v>
      </c>
      <c r="K1684" s="35">
        <f>500*1*0.8</f>
        <v>400</v>
      </c>
      <c r="L1684" s="35"/>
      <c r="M1684" s="35"/>
      <c r="N1684" s="37"/>
    </row>
    <row r="1685" ht="28.5" spans="1:14">
      <c r="A1685" s="37"/>
      <c r="B1685" s="37"/>
      <c r="C1685" s="35"/>
      <c r="D1685" s="35"/>
      <c r="E1685" s="35"/>
      <c r="F1685" s="35"/>
      <c r="G1685" s="35"/>
      <c r="H1685" s="35" t="s">
        <v>280</v>
      </c>
      <c r="I1685" s="35" t="s">
        <v>2611</v>
      </c>
      <c r="J1685" s="35" t="s">
        <v>1970</v>
      </c>
      <c r="K1685" s="35">
        <f>500*1.5*0.8</f>
        <v>600</v>
      </c>
      <c r="L1685" s="35"/>
      <c r="M1685" s="35"/>
      <c r="N1685" s="37"/>
    </row>
    <row r="1686" ht="28.5" spans="1:14">
      <c r="A1686" s="137">
        <f>COUNTA($A$5:A1685)</f>
        <v>1071</v>
      </c>
      <c r="B1686" s="137" t="s">
        <v>2252</v>
      </c>
      <c r="C1686" s="35" t="s">
        <v>2553</v>
      </c>
      <c r="D1686" s="35" t="s">
        <v>2574</v>
      </c>
      <c r="E1686" s="35" t="s">
        <v>2613</v>
      </c>
      <c r="F1686" s="35" t="s">
        <v>1573</v>
      </c>
      <c r="G1686" s="35">
        <v>2</v>
      </c>
      <c r="H1686" s="35" t="s">
        <v>196</v>
      </c>
      <c r="I1686" s="35" t="s">
        <v>2614</v>
      </c>
      <c r="J1686" s="35" t="s">
        <v>2615</v>
      </c>
      <c r="K1686" s="35">
        <v>1776</v>
      </c>
      <c r="L1686" s="35">
        <v>1776</v>
      </c>
      <c r="M1686" s="35"/>
      <c r="N1686" s="151"/>
    </row>
    <row r="1687" ht="28.5" spans="1:14">
      <c r="A1687" s="37">
        <f>COUNTA($A$5:A1686)</f>
        <v>1072</v>
      </c>
      <c r="B1687" s="37" t="s">
        <v>2252</v>
      </c>
      <c r="C1687" s="35" t="s">
        <v>2616</v>
      </c>
      <c r="D1687" s="156" t="s">
        <v>2617</v>
      </c>
      <c r="E1687" s="156" t="s">
        <v>2618</v>
      </c>
      <c r="F1687" s="155" t="s">
        <v>637</v>
      </c>
      <c r="G1687" s="156">
        <v>1</v>
      </c>
      <c r="H1687" s="35" t="s">
        <v>2559</v>
      </c>
      <c r="I1687" s="35" t="s">
        <v>2616</v>
      </c>
      <c r="J1687" s="35" t="s">
        <v>2256</v>
      </c>
      <c r="K1687" s="35">
        <v>864</v>
      </c>
      <c r="L1687" s="35">
        <v>1104</v>
      </c>
      <c r="M1687" s="35"/>
      <c r="N1687" s="37"/>
    </row>
    <row r="1688" ht="28.5" spans="1:14">
      <c r="A1688" s="37"/>
      <c r="B1688" s="37"/>
      <c r="C1688" s="35"/>
      <c r="D1688" s="156"/>
      <c r="E1688" s="156"/>
      <c r="F1688" s="155"/>
      <c r="G1688" s="156"/>
      <c r="H1688" s="35" t="s">
        <v>191</v>
      </c>
      <c r="I1688" s="35" t="s">
        <v>2616</v>
      </c>
      <c r="J1688" s="35" t="s">
        <v>2036</v>
      </c>
      <c r="K1688" s="35">
        <v>240</v>
      </c>
      <c r="L1688" s="35"/>
      <c r="M1688" s="35"/>
      <c r="N1688" s="37"/>
    </row>
    <row r="1689" ht="28.5" spans="1:14">
      <c r="A1689" s="137">
        <f>COUNTA($A$5:A1688)</f>
        <v>1073</v>
      </c>
      <c r="B1689" s="137" t="s">
        <v>2252</v>
      </c>
      <c r="C1689" s="35" t="s">
        <v>2616</v>
      </c>
      <c r="D1689" s="156" t="s">
        <v>2617</v>
      </c>
      <c r="E1689" s="156" t="s">
        <v>2619</v>
      </c>
      <c r="F1689" s="155" t="s">
        <v>689</v>
      </c>
      <c r="G1689" s="35">
        <v>3</v>
      </c>
      <c r="H1689" s="35" t="s">
        <v>196</v>
      </c>
      <c r="I1689" s="35" t="s">
        <v>2616</v>
      </c>
      <c r="J1689" s="35" t="s">
        <v>1898</v>
      </c>
      <c r="K1689" s="35">
        <v>640</v>
      </c>
      <c r="L1689" s="150">
        <v>640</v>
      </c>
      <c r="M1689" s="35" t="s">
        <v>2620</v>
      </c>
      <c r="N1689" s="151"/>
    </row>
    <row r="1690" ht="57" spans="1:14">
      <c r="A1690" s="137">
        <f>COUNTA($A$5:A1689)</f>
        <v>1074</v>
      </c>
      <c r="B1690" s="137" t="s">
        <v>2252</v>
      </c>
      <c r="C1690" s="35" t="s">
        <v>2616</v>
      </c>
      <c r="D1690" s="156" t="s">
        <v>2617</v>
      </c>
      <c r="E1690" s="156" t="s">
        <v>2621</v>
      </c>
      <c r="F1690" s="155" t="s">
        <v>722</v>
      </c>
      <c r="G1690" s="35">
        <v>4</v>
      </c>
      <c r="H1690" s="35" t="s">
        <v>196</v>
      </c>
      <c r="I1690" s="35" t="s">
        <v>2616</v>
      </c>
      <c r="J1690" s="35" t="s">
        <v>1970</v>
      </c>
      <c r="K1690" s="35">
        <v>960</v>
      </c>
      <c r="L1690" s="153">
        <v>200</v>
      </c>
      <c r="M1690" s="117" t="s">
        <v>2622</v>
      </c>
      <c r="N1690" s="151" t="s">
        <v>1045</v>
      </c>
    </row>
    <row r="1691" ht="28.5" spans="1:14">
      <c r="A1691" s="37">
        <f>COUNTA($A$5:A1690)</f>
        <v>1075</v>
      </c>
      <c r="B1691" s="37" t="s">
        <v>2252</v>
      </c>
      <c r="C1691" s="35" t="s">
        <v>2616</v>
      </c>
      <c r="D1691" s="156" t="s">
        <v>2617</v>
      </c>
      <c r="E1691" s="156" t="s">
        <v>2623</v>
      </c>
      <c r="F1691" s="155" t="s">
        <v>1573</v>
      </c>
      <c r="G1691" s="156">
        <v>4</v>
      </c>
      <c r="H1691" s="35" t="s">
        <v>196</v>
      </c>
      <c r="I1691" s="35" t="s">
        <v>2616</v>
      </c>
      <c r="J1691" s="35" t="s">
        <v>1898</v>
      </c>
      <c r="K1691" s="35">
        <v>480</v>
      </c>
      <c r="L1691" s="150">
        <v>720</v>
      </c>
      <c r="M1691" s="35" t="s">
        <v>2624</v>
      </c>
      <c r="N1691" s="37"/>
    </row>
    <row r="1692" ht="14.25" spans="1:14">
      <c r="A1692" s="37"/>
      <c r="B1692" s="37"/>
      <c r="C1692" s="35"/>
      <c r="D1692" s="156"/>
      <c r="E1692" s="156"/>
      <c r="F1692" s="157"/>
      <c r="G1692" s="156"/>
      <c r="H1692" s="35" t="s">
        <v>38</v>
      </c>
      <c r="I1692" s="35" t="s">
        <v>2616</v>
      </c>
      <c r="J1692" s="35" t="s">
        <v>1898</v>
      </c>
      <c r="K1692" s="35">
        <v>240</v>
      </c>
      <c r="L1692" s="150"/>
      <c r="M1692" s="35"/>
      <c r="N1692" s="37"/>
    </row>
    <row r="1693" ht="57" spans="1:14">
      <c r="A1693" s="137">
        <f>COUNTA($A$5:A1692)</f>
        <v>1076</v>
      </c>
      <c r="B1693" s="137" t="s">
        <v>2252</v>
      </c>
      <c r="C1693" s="35" t="s">
        <v>2616</v>
      </c>
      <c r="D1693" s="156" t="s">
        <v>2625</v>
      </c>
      <c r="E1693" s="156" t="s">
        <v>2626</v>
      </c>
      <c r="F1693" s="10" t="s">
        <v>722</v>
      </c>
      <c r="G1693" s="10">
        <v>2</v>
      </c>
      <c r="H1693" s="35" t="s">
        <v>312</v>
      </c>
      <c r="I1693" s="35" t="s">
        <v>2616</v>
      </c>
      <c r="J1693" s="10" t="s">
        <v>2036</v>
      </c>
      <c r="K1693" s="35">
        <v>240</v>
      </c>
      <c r="L1693" s="150">
        <f>240</f>
        <v>240</v>
      </c>
      <c r="M1693" s="35" t="s">
        <v>2627</v>
      </c>
      <c r="N1693" s="151"/>
    </row>
    <row r="1694" ht="28.5" spans="1:14">
      <c r="A1694" s="37">
        <f>COUNTA($A$5:A1693)</f>
        <v>1077</v>
      </c>
      <c r="B1694" s="37" t="s">
        <v>2252</v>
      </c>
      <c r="C1694" s="35" t="s">
        <v>2616</v>
      </c>
      <c r="D1694" s="156" t="s">
        <v>2625</v>
      </c>
      <c r="E1694" s="156" t="s">
        <v>2628</v>
      </c>
      <c r="F1694" s="155" t="s">
        <v>722</v>
      </c>
      <c r="G1694" s="156">
        <v>2</v>
      </c>
      <c r="H1694" s="35" t="s">
        <v>191</v>
      </c>
      <c r="I1694" s="35" t="s">
        <v>2616</v>
      </c>
      <c r="J1694" s="35" t="s">
        <v>1967</v>
      </c>
      <c r="K1694" s="35">
        <v>960</v>
      </c>
      <c r="L1694" s="150">
        <v>1280</v>
      </c>
      <c r="M1694" s="35" t="s">
        <v>2578</v>
      </c>
      <c r="N1694" s="37"/>
    </row>
    <row r="1695" ht="14.25" spans="1:14">
      <c r="A1695" s="37"/>
      <c r="B1695" s="37"/>
      <c r="C1695" s="35"/>
      <c r="D1695" s="156"/>
      <c r="E1695" s="156"/>
      <c r="F1695" s="155"/>
      <c r="G1695" s="156"/>
      <c r="H1695" s="35" t="s">
        <v>38</v>
      </c>
      <c r="I1695" s="35" t="s">
        <v>2616</v>
      </c>
      <c r="J1695" s="35" t="s">
        <v>1898</v>
      </c>
      <c r="K1695" s="35">
        <v>320</v>
      </c>
      <c r="L1695" s="150"/>
      <c r="M1695" s="35"/>
      <c r="N1695" s="37"/>
    </row>
    <row r="1696" ht="57" spans="1:14">
      <c r="A1696" s="137">
        <f>COUNTA($A$5:A1695)</f>
        <v>1078</v>
      </c>
      <c r="B1696" s="137" t="s">
        <v>2252</v>
      </c>
      <c r="C1696" s="35" t="s">
        <v>2616</v>
      </c>
      <c r="D1696" s="156" t="s">
        <v>2625</v>
      </c>
      <c r="E1696" s="156" t="s">
        <v>2629</v>
      </c>
      <c r="F1696" s="155" t="s">
        <v>722</v>
      </c>
      <c r="G1696" s="35">
        <v>4</v>
      </c>
      <c r="H1696" s="35" t="s">
        <v>280</v>
      </c>
      <c r="I1696" s="35" t="s">
        <v>2616</v>
      </c>
      <c r="J1696" s="10" t="s">
        <v>1970</v>
      </c>
      <c r="K1696" s="35">
        <v>600</v>
      </c>
      <c r="L1696" s="150">
        <v>600</v>
      </c>
      <c r="M1696" s="35" t="s">
        <v>2630</v>
      </c>
      <c r="N1696" s="151"/>
    </row>
    <row r="1697" ht="99.75" spans="1:14">
      <c r="A1697" s="137">
        <f>COUNTA($A$5:A1696)</f>
        <v>1079</v>
      </c>
      <c r="B1697" s="137" t="s">
        <v>2252</v>
      </c>
      <c r="C1697" s="35" t="s">
        <v>2616</v>
      </c>
      <c r="D1697" s="155" t="s">
        <v>2631</v>
      </c>
      <c r="E1697" s="156" t="s">
        <v>2632</v>
      </c>
      <c r="F1697" s="155" t="s">
        <v>689</v>
      </c>
      <c r="G1697" s="35">
        <v>6</v>
      </c>
      <c r="H1697" s="35" t="s">
        <v>191</v>
      </c>
      <c r="I1697" s="35" t="s">
        <v>2616</v>
      </c>
      <c r="J1697" s="35" t="s">
        <v>1898</v>
      </c>
      <c r="K1697" s="35">
        <v>480</v>
      </c>
      <c r="L1697" s="150">
        <v>480</v>
      </c>
      <c r="M1697" s="35" t="s">
        <v>2633</v>
      </c>
      <c r="N1697" s="151"/>
    </row>
    <row r="1698" ht="99.75" spans="1:14">
      <c r="A1698" s="137">
        <f>COUNTA($A$5:A1697)</f>
        <v>1080</v>
      </c>
      <c r="B1698" s="137" t="s">
        <v>2252</v>
      </c>
      <c r="C1698" s="35" t="s">
        <v>2616</v>
      </c>
      <c r="D1698" s="155" t="s">
        <v>2631</v>
      </c>
      <c r="E1698" s="156" t="s">
        <v>2634</v>
      </c>
      <c r="F1698" s="155" t="s">
        <v>722</v>
      </c>
      <c r="G1698" s="156" t="s">
        <v>170</v>
      </c>
      <c r="H1698" s="35" t="s">
        <v>191</v>
      </c>
      <c r="I1698" s="35" t="s">
        <v>2616</v>
      </c>
      <c r="J1698" s="10" t="s">
        <v>1967</v>
      </c>
      <c r="K1698" s="35">
        <v>960</v>
      </c>
      <c r="L1698" s="153">
        <v>600</v>
      </c>
      <c r="M1698" s="10" t="s">
        <v>2635</v>
      </c>
      <c r="N1698" s="151" t="s">
        <v>1045</v>
      </c>
    </row>
    <row r="1699" ht="114" spans="1:14">
      <c r="A1699" s="137">
        <f>COUNTA($A$5:A1698)</f>
        <v>1081</v>
      </c>
      <c r="B1699" s="137" t="s">
        <v>2252</v>
      </c>
      <c r="C1699" s="35" t="s">
        <v>2616</v>
      </c>
      <c r="D1699" s="156" t="s">
        <v>2636</v>
      </c>
      <c r="E1699" s="156" t="s">
        <v>2637</v>
      </c>
      <c r="F1699" s="156" t="s">
        <v>722</v>
      </c>
      <c r="G1699" s="35">
        <v>4</v>
      </c>
      <c r="H1699" s="35" t="s">
        <v>196</v>
      </c>
      <c r="I1699" s="35" t="s">
        <v>2616</v>
      </c>
      <c r="J1699" s="35" t="s">
        <v>1937</v>
      </c>
      <c r="K1699" s="35">
        <v>1600</v>
      </c>
      <c r="L1699" s="150">
        <v>1600</v>
      </c>
      <c r="M1699" s="35" t="s">
        <v>2638</v>
      </c>
      <c r="N1699" s="151"/>
    </row>
    <row r="1700" ht="128.25" spans="1:14">
      <c r="A1700" s="137">
        <f>COUNTA($A$5:A1699)</f>
        <v>1082</v>
      </c>
      <c r="B1700" s="137" t="s">
        <v>2252</v>
      </c>
      <c r="C1700" s="35" t="s">
        <v>2616</v>
      </c>
      <c r="D1700" s="156" t="s">
        <v>2636</v>
      </c>
      <c r="E1700" s="156" t="s">
        <v>2639</v>
      </c>
      <c r="F1700" s="155" t="s">
        <v>2267</v>
      </c>
      <c r="G1700" s="35">
        <v>5</v>
      </c>
      <c r="H1700" s="35" t="s">
        <v>2559</v>
      </c>
      <c r="I1700" s="35" t="s">
        <v>2616</v>
      </c>
      <c r="J1700" s="35" t="s">
        <v>2360</v>
      </c>
      <c r="K1700" s="35">
        <v>216</v>
      </c>
      <c r="L1700" s="150">
        <v>216</v>
      </c>
      <c r="M1700" s="123" t="s">
        <v>2640</v>
      </c>
      <c r="N1700" s="151"/>
    </row>
    <row r="1701" ht="57" spans="1:14">
      <c r="A1701" s="137">
        <f>COUNTA($A$5:A1700)</f>
        <v>1083</v>
      </c>
      <c r="B1701" s="137" t="s">
        <v>2252</v>
      </c>
      <c r="C1701" s="35" t="s">
        <v>2616</v>
      </c>
      <c r="D1701" s="156" t="s">
        <v>2636</v>
      </c>
      <c r="E1701" s="156" t="s">
        <v>2641</v>
      </c>
      <c r="F1701" s="158" t="s">
        <v>716</v>
      </c>
      <c r="G1701" s="158">
        <v>3</v>
      </c>
      <c r="H1701" s="35" t="s">
        <v>2559</v>
      </c>
      <c r="I1701" s="35" t="s">
        <v>2616</v>
      </c>
      <c r="J1701" s="35" t="s">
        <v>1957</v>
      </c>
      <c r="K1701" s="35">
        <v>1440</v>
      </c>
      <c r="L1701" s="153">
        <v>840</v>
      </c>
      <c r="M1701" s="154" t="s">
        <v>2642</v>
      </c>
      <c r="N1701" s="151" t="s">
        <v>1045</v>
      </c>
    </row>
    <row r="1702" ht="14.25" spans="1:14">
      <c r="A1702" s="37">
        <f>COUNTA($A$5:A1701)</f>
        <v>1084</v>
      </c>
      <c r="B1702" s="37" t="s">
        <v>2643</v>
      </c>
      <c r="C1702" s="32" t="s">
        <v>2644</v>
      </c>
      <c r="D1702" s="32" t="s">
        <v>2645</v>
      </c>
      <c r="E1702" s="32" t="s">
        <v>2646</v>
      </c>
      <c r="F1702" s="32" t="s">
        <v>64</v>
      </c>
      <c r="G1702" s="32">
        <v>5</v>
      </c>
      <c r="H1702" s="32" t="s">
        <v>38</v>
      </c>
      <c r="I1702" s="32" t="s">
        <v>2645</v>
      </c>
      <c r="J1702" s="32" t="s">
        <v>1970</v>
      </c>
      <c r="K1702" s="32">
        <v>360</v>
      </c>
      <c r="L1702" s="32">
        <v>4440</v>
      </c>
      <c r="M1702" s="32"/>
      <c r="N1702" s="35" t="s">
        <v>2647</v>
      </c>
    </row>
    <row r="1703" ht="14.25" spans="1:14">
      <c r="A1703" s="37"/>
      <c r="B1703" s="37"/>
      <c r="C1703" s="32"/>
      <c r="D1703" s="32"/>
      <c r="E1703" s="32"/>
      <c r="F1703" s="32"/>
      <c r="G1703" s="32"/>
      <c r="H1703" s="32" t="s">
        <v>95</v>
      </c>
      <c r="I1703" s="32"/>
      <c r="J1703" s="32" t="s">
        <v>2036</v>
      </c>
      <c r="K1703" s="32">
        <v>240</v>
      </c>
      <c r="L1703" s="32"/>
      <c r="M1703" s="32"/>
      <c r="N1703" s="35"/>
    </row>
    <row r="1704" ht="28.5" spans="1:14">
      <c r="A1704" s="37"/>
      <c r="B1704" s="37"/>
      <c r="C1704" s="32"/>
      <c r="D1704" s="32"/>
      <c r="E1704" s="32"/>
      <c r="F1704" s="32"/>
      <c r="G1704" s="32"/>
      <c r="H1704" s="32" t="s">
        <v>1585</v>
      </c>
      <c r="I1704" s="32"/>
      <c r="J1704" s="32" t="s">
        <v>2323</v>
      </c>
      <c r="K1704" s="32">
        <v>2880</v>
      </c>
      <c r="L1704" s="32"/>
      <c r="M1704" s="32"/>
      <c r="N1704" s="35"/>
    </row>
    <row r="1705" ht="14.25" spans="1:14">
      <c r="A1705" s="37"/>
      <c r="B1705" s="37"/>
      <c r="C1705" s="32"/>
      <c r="D1705" s="32"/>
      <c r="E1705" s="32"/>
      <c r="F1705" s="32"/>
      <c r="G1705" s="32"/>
      <c r="H1705" s="35" t="s">
        <v>2648</v>
      </c>
      <c r="I1705" s="32"/>
      <c r="J1705" s="161" t="s">
        <v>1898</v>
      </c>
      <c r="K1705" s="35">
        <v>480</v>
      </c>
      <c r="L1705" s="32"/>
      <c r="M1705" s="161"/>
      <c r="N1705" s="35"/>
    </row>
    <row r="1706" ht="28.5" spans="1:14">
      <c r="A1706" s="37"/>
      <c r="B1706" s="37"/>
      <c r="C1706" s="32"/>
      <c r="D1706" s="32"/>
      <c r="E1706" s="32"/>
      <c r="F1706" s="32"/>
      <c r="G1706" s="32"/>
      <c r="H1706" s="32" t="s">
        <v>196</v>
      </c>
      <c r="I1706" s="32"/>
      <c r="J1706" s="32" t="s">
        <v>1898</v>
      </c>
      <c r="K1706" s="32">
        <v>480</v>
      </c>
      <c r="L1706" s="32"/>
      <c r="M1706" s="32"/>
      <c r="N1706" s="35"/>
    </row>
    <row r="1707" ht="14.25" spans="1:14">
      <c r="A1707" s="37">
        <f>COUNTA($A$5:A1706)</f>
        <v>1085</v>
      </c>
      <c r="B1707" s="37" t="s">
        <v>2643</v>
      </c>
      <c r="C1707" s="35" t="s">
        <v>2644</v>
      </c>
      <c r="D1707" s="35" t="s">
        <v>2645</v>
      </c>
      <c r="E1707" s="35" t="s">
        <v>2649</v>
      </c>
      <c r="F1707" s="35" t="s">
        <v>36</v>
      </c>
      <c r="G1707" s="35">
        <v>2</v>
      </c>
      <c r="H1707" s="35" t="s">
        <v>38</v>
      </c>
      <c r="I1707" s="35" t="s">
        <v>2645</v>
      </c>
      <c r="J1707" s="35" t="s">
        <v>1970</v>
      </c>
      <c r="K1707" s="35">
        <v>360</v>
      </c>
      <c r="L1707" s="35">
        <v>1800</v>
      </c>
      <c r="M1707" s="35"/>
      <c r="N1707" s="35"/>
    </row>
    <row r="1708" ht="28.5" spans="1:14">
      <c r="A1708" s="37"/>
      <c r="B1708" s="37"/>
      <c r="C1708" s="35"/>
      <c r="D1708" s="35"/>
      <c r="E1708" s="35"/>
      <c r="F1708" s="35"/>
      <c r="G1708" s="35"/>
      <c r="H1708" s="35" t="s">
        <v>191</v>
      </c>
      <c r="I1708" s="35"/>
      <c r="J1708" s="32" t="s">
        <v>1967</v>
      </c>
      <c r="K1708" s="32">
        <v>720</v>
      </c>
      <c r="L1708" s="35"/>
      <c r="M1708" s="32"/>
      <c r="N1708" s="32"/>
    </row>
    <row r="1709" ht="28.5" spans="1:14">
      <c r="A1709" s="37"/>
      <c r="B1709" s="37"/>
      <c r="C1709" s="35"/>
      <c r="D1709" s="35"/>
      <c r="E1709" s="35"/>
      <c r="F1709" s="35"/>
      <c r="G1709" s="35"/>
      <c r="H1709" s="32" t="s">
        <v>196</v>
      </c>
      <c r="I1709" s="35"/>
      <c r="J1709" s="32" t="s">
        <v>1970</v>
      </c>
      <c r="K1709" s="32">
        <v>720</v>
      </c>
      <c r="L1709" s="35"/>
      <c r="M1709" s="32"/>
      <c r="N1709" s="32"/>
    </row>
    <row r="1710" ht="71.25" spans="1:14">
      <c r="A1710" s="137">
        <f>COUNTA($A$5:A1709)</f>
        <v>1086</v>
      </c>
      <c r="B1710" s="137" t="s">
        <v>2643</v>
      </c>
      <c r="C1710" s="35" t="s">
        <v>2644</v>
      </c>
      <c r="D1710" s="35" t="s">
        <v>2650</v>
      </c>
      <c r="E1710" s="35" t="s">
        <v>2651</v>
      </c>
      <c r="F1710" s="35" t="s">
        <v>64</v>
      </c>
      <c r="G1710" s="35">
        <v>3</v>
      </c>
      <c r="H1710" s="35" t="s">
        <v>191</v>
      </c>
      <c r="I1710" s="35" t="s">
        <v>2650</v>
      </c>
      <c r="J1710" s="35" t="s">
        <v>1998</v>
      </c>
      <c r="K1710" s="35">
        <v>1260</v>
      </c>
      <c r="L1710" s="35">
        <v>1260</v>
      </c>
      <c r="M1710" s="35" t="s">
        <v>2652</v>
      </c>
      <c r="N1710" s="35"/>
    </row>
    <row r="1711" ht="71.25" spans="1:14">
      <c r="A1711" s="137">
        <f>COUNTA($A$5:A1710)</f>
        <v>1087</v>
      </c>
      <c r="B1711" s="137" t="s">
        <v>2643</v>
      </c>
      <c r="C1711" s="35" t="s">
        <v>2644</v>
      </c>
      <c r="D1711" s="35" t="s">
        <v>2653</v>
      </c>
      <c r="E1711" s="35" t="s">
        <v>2654</v>
      </c>
      <c r="F1711" s="35" t="s">
        <v>40</v>
      </c>
      <c r="G1711" s="35">
        <v>2</v>
      </c>
      <c r="H1711" s="32" t="s">
        <v>25</v>
      </c>
      <c r="I1711" s="35" t="s">
        <v>2653</v>
      </c>
      <c r="J1711" s="32" t="s">
        <v>2655</v>
      </c>
      <c r="K1711" s="32">
        <v>264</v>
      </c>
      <c r="L1711" s="32">
        <v>264</v>
      </c>
      <c r="M1711" s="32" t="s">
        <v>2656</v>
      </c>
      <c r="N1711" s="32"/>
    </row>
    <row r="1712" ht="28.5" spans="1:14">
      <c r="A1712" s="37">
        <f>COUNTA($A$5:A1711)</f>
        <v>1088</v>
      </c>
      <c r="B1712" s="37" t="s">
        <v>2643</v>
      </c>
      <c r="C1712" s="35" t="s">
        <v>2644</v>
      </c>
      <c r="D1712" s="35" t="s">
        <v>2653</v>
      </c>
      <c r="E1712" s="35" t="s">
        <v>2657</v>
      </c>
      <c r="F1712" s="35" t="s">
        <v>40</v>
      </c>
      <c r="G1712" s="35">
        <v>4</v>
      </c>
      <c r="H1712" s="32" t="s">
        <v>196</v>
      </c>
      <c r="I1712" s="35" t="s">
        <v>2658</v>
      </c>
      <c r="J1712" s="32" t="s">
        <v>2020</v>
      </c>
      <c r="K1712" s="32">
        <v>1664</v>
      </c>
      <c r="L1712" s="32">
        <v>2144</v>
      </c>
      <c r="M1712" s="32"/>
      <c r="N1712" s="32" t="s">
        <v>2659</v>
      </c>
    </row>
    <row r="1713" ht="28.5" spans="1:14">
      <c r="A1713" s="37"/>
      <c r="B1713" s="37"/>
      <c r="C1713" s="35"/>
      <c r="D1713" s="35"/>
      <c r="E1713" s="35"/>
      <c r="F1713" s="35"/>
      <c r="G1713" s="35"/>
      <c r="H1713" s="35" t="s">
        <v>191</v>
      </c>
      <c r="I1713" s="35"/>
      <c r="J1713" s="35" t="s">
        <v>1898</v>
      </c>
      <c r="K1713" s="35">
        <v>480</v>
      </c>
      <c r="L1713" s="32"/>
      <c r="M1713" s="124"/>
      <c r="N1713" s="32"/>
    </row>
    <row r="1714" ht="28.5" spans="1:14">
      <c r="A1714" s="137">
        <f>COUNTA($A$5:A1713)</f>
        <v>1089</v>
      </c>
      <c r="B1714" s="137" t="s">
        <v>2643</v>
      </c>
      <c r="C1714" s="35" t="s">
        <v>2644</v>
      </c>
      <c r="D1714" s="35" t="s">
        <v>2650</v>
      </c>
      <c r="E1714" s="35" t="s">
        <v>2660</v>
      </c>
      <c r="F1714" s="35" t="s">
        <v>64</v>
      </c>
      <c r="G1714" s="35">
        <v>7</v>
      </c>
      <c r="H1714" s="35" t="s">
        <v>623</v>
      </c>
      <c r="I1714" s="35" t="s">
        <v>2650</v>
      </c>
      <c r="J1714" s="35" t="s">
        <v>2661</v>
      </c>
      <c r="K1714" s="35">
        <v>990</v>
      </c>
      <c r="L1714" s="35">
        <v>990</v>
      </c>
      <c r="M1714" s="124"/>
      <c r="N1714" s="124"/>
    </row>
    <row r="1715" ht="28.5" spans="1:14">
      <c r="A1715" s="137">
        <f>COUNTA($A$5:A1714)</f>
        <v>1090</v>
      </c>
      <c r="B1715" s="137" t="s">
        <v>2643</v>
      </c>
      <c r="C1715" s="35" t="s">
        <v>2644</v>
      </c>
      <c r="D1715" s="35" t="s">
        <v>589</v>
      </c>
      <c r="E1715" s="35" t="s">
        <v>2662</v>
      </c>
      <c r="F1715" s="35" t="s">
        <v>64</v>
      </c>
      <c r="G1715" s="35">
        <v>2</v>
      </c>
      <c r="H1715" s="35" t="s">
        <v>191</v>
      </c>
      <c r="I1715" s="35" t="s">
        <v>589</v>
      </c>
      <c r="J1715" s="35" t="s">
        <v>1967</v>
      </c>
      <c r="K1715" s="35">
        <v>720</v>
      </c>
      <c r="L1715" s="35">
        <v>720</v>
      </c>
      <c r="M1715" s="35"/>
      <c r="N1715" s="35"/>
    </row>
    <row r="1716" ht="28.5" spans="1:14">
      <c r="A1716" s="137">
        <f>COUNTA($A$5:A1715)</f>
        <v>1091</v>
      </c>
      <c r="B1716" s="137" t="s">
        <v>2643</v>
      </c>
      <c r="C1716" s="35" t="s">
        <v>2644</v>
      </c>
      <c r="D1716" s="35" t="s">
        <v>2663</v>
      </c>
      <c r="E1716" s="35" t="s">
        <v>2664</v>
      </c>
      <c r="F1716" s="35" t="s">
        <v>40</v>
      </c>
      <c r="G1716" s="35">
        <v>3</v>
      </c>
      <c r="H1716" s="35" t="s">
        <v>95</v>
      </c>
      <c r="I1716" s="35" t="s">
        <v>2663</v>
      </c>
      <c r="J1716" s="35" t="s">
        <v>1896</v>
      </c>
      <c r="K1716" s="35">
        <v>768</v>
      </c>
      <c r="L1716" s="35">
        <v>768</v>
      </c>
      <c r="M1716" s="35"/>
      <c r="N1716" s="35"/>
    </row>
    <row r="1717" ht="28.5" spans="1:14">
      <c r="A1717" s="137">
        <f>COUNTA($A$5:A1716)</f>
        <v>1092</v>
      </c>
      <c r="B1717" s="137" t="s">
        <v>2643</v>
      </c>
      <c r="C1717" s="35" t="s">
        <v>2644</v>
      </c>
      <c r="D1717" s="35" t="s">
        <v>2665</v>
      </c>
      <c r="E1717" s="35" t="s">
        <v>2666</v>
      </c>
      <c r="F1717" s="35" t="s">
        <v>36</v>
      </c>
      <c r="G1717" s="35">
        <v>2</v>
      </c>
      <c r="H1717" s="35" t="s">
        <v>25</v>
      </c>
      <c r="I1717" s="35" t="s">
        <v>2665</v>
      </c>
      <c r="J1717" s="35" t="s">
        <v>2667</v>
      </c>
      <c r="K1717" s="35">
        <v>297</v>
      </c>
      <c r="L1717" s="35">
        <v>297</v>
      </c>
      <c r="M1717" s="35"/>
      <c r="N1717" s="35"/>
    </row>
    <row r="1718" ht="28.5" spans="1:14">
      <c r="A1718" s="137">
        <f>COUNTA($A$5:A1717)</f>
        <v>1093</v>
      </c>
      <c r="B1718" s="137" t="s">
        <v>2643</v>
      </c>
      <c r="C1718" s="35" t="s">
        <v>2644</v>
      </c>
      <c r="D1718" s="35" t="s">
        <v>2665</v>
      </c>
      <c r="E1718" s="35" t="s">
        <v>2668</v>
      </c>
      <c r="F1718" s="35" t="s">
        <v>64</v>
      </c>
      <c r="G1718" s="35">
        <v>4</v>
      </c>
      <c r="H1718" s="35" t="s">
        <v>623</v>
      </c>
      <c r="I1718" s="35" t="s">
        <v>2665</v>
      </c>
      <c r="J1718" s="35" t="s">
        <v>2669</v>
      </c>
      <c r="K1718" s="35">
        <v>2250</v>
      </c>
      <c r="L1718" s="35">
        <v>2250</v>
      </c>
      <c r="M1718" s="35"/>
      <c r="N1718" s="35"/>
    </row>
    <row r="1719" ht="28.5" spans="1:14">
      <c r="A1719" s="137">
        <f>COUNTA($A$5:A1718)</f>
        <v>1094</v>
      </c>
      <c r="B1719" s="137" t="s">
        <v>2643</v>
      </c>
      <c r="C1719" s="35" t="s">
        <v>2644</v>
      </c>
      <c r="D1719" s="35" t="s">
        <v>2670</v>
      </c>
      <c r="E1719" s="35" t="s">
        <v>2671</v>
      </c>
      <c r="F1719" s="35" t="s">
        <v>40</v>
      </c>
      <c r="G1719" s="35">
        <v>3</v>
      </c>
      <c r="H1719" s="32" t="s">
        <v>221</v>
      </c>
      <c r="I1719" s="35" t="s">
        <v>2670</v>
      </c>
      <c r="J1719" s="35" t="s">
        <v>2360</v>
      </c>
      <c r="K1719" s="35">
        <v>288</v>
      </c>
      <c r="L1719" s="35">
        <v>288</v>
      </c>
      <c r="M1719" s="35"/>
      <c r="N1719" s="35"/>
    </row>
    <row r="1720" ht="71.25" spans="1:14">
      <c r="A1720" s="137">
        <f>COUNTA($A$5:A1719)</f>
        <v>1095</v>
      </c>
      <c r="B1720" s="137" t="s">
        <v>2643</v>
      </c>
      <c r="C1720" s="32" t="s">
        <v>2672</v>
      </c>
      <c r="D1720" s="32" t="s">
        <v>295</v>
      </c>
      <c r="E1720" s="32" t="s">
        <v>2673</v>
      </c>
      <c r="F1720" s="32" t="s">
        <v>45</v>
      </c>
      <c r="G1720" s="35">
        <v>2</v>
      </c>
      <c r="H1720" s="32" t="s">
        <v>221</v>
      </c>
      <c r="I1720" s="35" t="s">
        <v>295</v>
      </c>
      <c r="J1720" s="35" t="s">
        <v>2556</v>
      </c>
      <c r="K1720" s="35">
        <v>384</v>
      </c>
      <c r="L1720" s="35">
        <v>384</v>
      </c>
      <c r="M1720" s="35" t="s">
        <v>2674</v>
      </c>
      <c r="N1720" s="35"/>
    </row>
    <row r="1721" ht="71.25" spans="1:14">
      <c r="A1721" s="137">
        <f>COUNTA($A$5:A1720)</f>
        <v>1096</v>
      </c>
      <c r="B1721" s="137" t="s">
        <v>2643</v>
      </c>
      <c r="C1721" s="35" t="s">
        <v>2672</v>
      </c>
      <c r="D1721" s="35" t="s">
        <v>295</v>
      </c>
      <c r="E1721" s="35" t="s">
        <v>2675</v>
      </c>
      <c r="F1721" s="35" t="s">
        <v>60</v>
      </c>
      <c r="G1721" s="35">
        <v>3</v>
      </c>
      <c r="H1721" s="35" t="s">
        <v>196</v>
      </c>
      <c r="I1721" s="35" t="s">
        <v>2676</v>
      </c>
      <c r="J1721" s="35" t="s">
        <v>1937</v>
      </c>
      <c r="K1721" s="35">
        <v>1600</v>
      </c>
      <c r="L1721" s="35">
        <v>1600</v>
      </c>
      <c r="M1721" s="35" t="s">
        <v>2677</v>
      </c>
      <c r="N1721" s="35"/>
    </row>
    <row r="1722" ht="28.5" spans="1:14">
      <c r="A1722" s="137">
        <f>COUNTA($A$5:A1721)</f>
        <v>1097</v>
      </c>
      <c r="B1722" s="137" t="s">
        <v>2643</v>
      </c>
      <c r="C1722" s="35" t="s">
        <v>2672</v>
      </c>
      <c r="D1722" s="35" t="s">
        <v>2678</v>
      </c>
      <c r="E1722" s="35" t="s">
        <v>2679</v>
      </c>
      <c r="F1722" s="35" t="s">
        <v>64</v>
      </c>
      <c r="G1722" s="35">
        <v>2</v>
      </c>
      <c r="H1722" s="35" t="s">
        <v>623</v>
      </c>
      <c r="I1722" s="35" t="s">
        <v>2678</v>
      </c>
      <c r="J1722" s="35" t="s">
        <v>2680</v>
      </c>
      <c r="K1722" s="35">
        <v>5250</v>
      </c>
      <c r="L1722" s="35">
        <v>5000</v>
      </c>
      <c r="M1722" s="124"/>
      <c r="N1722" s="35" t="s">
        <v>2681</v>
      </c>
    </row>
    <row r="1723" ht="28.5" spans="1:14">
      <c r="A1723" s="37">
        <f>COUNTA($A$5:A1722)</f>
        <v>1098</v>
      </c>
      <c r="B1723" s="37" t="s">
        <v>2643</v>
      </c>
      <c r="C1723" s="35" t="s">
        <v>2672</v>
      </c>
      <c r="D1723" s="35" t="s">
        <v>2678</v>
      </c>
      <c r="E1723" s="35" t="s">
        <v>2682</v>
      </c>
      <c r="F1723" s="35" t="s">
        <v>114</v>
      </c>
      <c r="G1723" s="35">
        <v>3</v>
      </c>
      <c r="H1723" s="35" t="s">
        <v>196</v>
      </c>
      <c r="I1723" s="35" t="s">
        <v>2683</v>
      </c>
      <c r="J1723" s="35" t="s">
        <v>1967</v>
      </c>
      <c r="K1723" s="35">
        <v>1600</v>
      </c>
      <c r="L1723" s="35">
        <v>2400</v>
      </c>
      <c r="M1723" s="35" t="s">
        <v>2684</v>
      </c>
      <c r="N1723" s="35" t="s">
        <v>2685</v>
      </c>
    </row>
    <row r="1724" ht="28.5" spans="1:14">
      <c r="A1724" s="37"/>
      <c r="B1724" s="37"/>
      <c r="C1724" s="35"/>
      <c r="D1724" s="35"/>
      <c r="E1724" s="35"/>
      <c r="F1724" s="35"/>
      <c r="G1724" s="35"/>
      <c r="H1724" s="35" t="s">
        <v>1585</v>
      </c>
      <c r="I1724" s="35" t="s">
        <v>2686</v>
      </c>
      <c r="J1724" s="35" t="s">
        <v>1898</v>
      </c>
      <c r="K1724" s="35">
        <v>800</v>
      </c>
      <c r="L1724" s="35"/>
      <c r="M1724" s="35"/>
      <c r="N1724" s="35"/>
    </row>
    <row r="1725" ht="28.5" spans="1:14">
      <c r="A1725" s="137">
        <f>COUNTA($A$5:A1724)</f>
        <v>1099</v>
      </c>
      <c r="B1725" s="137" t="s">
        <v>2643</v>
      </c>
      <c r="C1725" s="35" t="s">
        <v>2672</v>
      </c>
      <c r="D1725" s="35" t="s">
        <v>2687</v>
      </c>
      <c r="E1725" s="35" t="s">
        <v>2688</v>
      </c>
      <c r="F1725" s="35" t="s">
        <v>60</v>
      </c>
      <c r="G1725" s="35">
        <v>1</v>
      </c>
      <c r="H1725" s="35" t="s">
        <v>196</v>
      </c>
      <c r="I1725" s="35" t="s">
        <v>2687</v>
      </c>
      <c r="J1725" s="35" t="s">
        <v>1957</v>
      </c>
      <c r="K1725" s="35">
        <v>1920</v>
      </c>
      <c r="L1725" s="35">
        <v>1920</v>
      </c>
      <c r="M1725" s="35"/>
      <c r="N1725" s="35"/>
    </row>
    <row r="1726" ht="71.25" spans="1:14">
      <c r="A1726" s="137">
        <f>COUNTA($A$5:A1725)</f>
        <v>1100</v>
      </c>
      <c r="B1726" s="137" t="s">
        <v>2643</v>
      </c>
      <c r="C1726" s="35" t="s">
        <v>2672</v>
      </c>
      <c r="D1726" s="35" t="s">
        <v>1372</v>
      </c>
      <c r="E1726" s="35" t="s">
        <v>2689</v>
      </c>
      <c r="F1726" s="35" t="s">
        <v>23</v>
      </c>
      <c r="G1726" s="35">
        <v>3</v>
      </c>
      <c r="H1726" s="35" t="s">
        <v>196</v>
      </c>
      <c r="I1726" s="35" t="s">
        <v>1372</v>
      </c>
      <c r="J1726" s="35" t="s">
        <v>1957</v>
      </c>
      <c r="K1726" s="35">
        <v>1920</v>
      </c>
      <c r="L1726" s="35">
        <v>1400</v>
      </c>
      <c r="M1726" s="35" t="s">
        <v>2690</v>
      </c>
      <c r="N1726" s="35" t="s">
        <v>2681</v>
      </c>
    </row>
    <row r="1727" ht="71.25" spans="1:14">
      <c r="A1727" s="137">
        <f>COUNTA($A$5:A1726)</f>
        <v>1101</v>
      </c>
      <c r="B1727" s="137" t="s">
        <v>2643</v>
      </c>
      <c r="C1727" s="35" t="s">
        <v>2672</v>
      </c>
      <c r="D1727" s="35" t="s">
        <v>1372</v>
      </c>
      <c r="E1727" s="35" t="s">
        <v>2691</v>
      </c>
      <c r="F1727" s="35" t="s">
        <v>36</v>
      </c>
      <c r="G1727" s="35">
        <v>5</v>
      </c>
      <c r="H1727" s="35" t="s">
        <v>196</v>
      </c>
      <c r="I1727" s="35" t="s">
        <v>1372</v>
      </c>
      <c r="J1727" s="35" t="s">
        <v>1970</v>
      </c>
      <c r="K1727" s="35">
        <v>720</v>
      </c>
      <c r="L1727" s="35">
        <v>720</v>
      </c>
      <c r="M1727" s="35" t="s">
        <v>2692</v>
      </c>
      <c r="N1727" s="35"/>
    </row>
    <row r="1728" ht="14.25" spans="1:14">
      <c r="A1728" s="37">
        <f>COUNTA($A$5:A1727)</f>
        <v>1102</v>
      </c>
      <c r="B1728" s="37" t="s">
        <v>2643</v>
      </c>
      <c r="C1728" s="35" t="s">
        <v>2672</v>
      </c>
      <c r="D1728" s="35" t="s">
        <v>1372</v>
      </c>
      <c r="E1728" s="35" t="s">
        <v>2693</v>
      </c>
      <c r="F1728" s="35" t="s">
        <v>60</v>
      </c>
      <c r="G1728" s="35">
        <v>3</v>
      </c>
      <c r="H1728" s="35" t="s">
        <v>38</v>
      </c>
      <c r="I1728" s="35" t="s">
        <v>1372</v>
      </c>
      <c r="J1728" s="35" t="s">
        <v>2020</v>
      </c>
      <c r="K1728" s="35">
        <v>832</v>
      </c>
      <c r="L1728" s="35">
        <v>4352</v>
      </c>
      <c r="M1728" s="123"/>
      <c r="N1728" s="35"/>
    </row>
    <row r="1729" ht="42.75" spans="1:14">
      <c r="A1729" s="37"/>
      <c r="B1729" s="37"/>
      <c r="C1729" s="35"/>
      <c r="D1729" s="35"/>
      <c r="E1729" s="35"/>
      <c r="F1729" s="35"/>
      <c r="G1729" s="35"/>
      <c r="H1729" s="35" t="s">
        <v>196</v>
      </c>
      <c r="I1729" s="35" t="s">
        <v>2694</v>
      </c>
      <c r="J1729" s="35" t="s">
        <v>2348</v>
      </c>
      <c r="K1729" s="35">
        <v>3520</v>
      </c>
      <c r="L1729" s="35"/>
      <c r="M1729" s="123"/>
      <c r="N1729" s="35"/>
    </row>
    <row r="1730" ht="28.5" spans="1:14">
      <c r="A1730" s="37">
        <f>COUNTA($A$5:A1729)</f>
        <v>1103</v>
      </c>
      <c r="B1730" s="37" t="s">
        <v>2643</v>
      </c>
      <c r="C1730" s="32" t="s">
        <v>2672</v>
      </c>
      <c r="D1730" s="32" t="s">
        <v>1372</v>
      </c>
      <c r="E1730" s="32" t="s">
        <v>2695</v>
      </c>
      <c r="F1730" s="32" t="s">
        <v>60</v>
      </c>
      <c r="G1730" s="32">
        <v>3</v>
      </c>
      <c r="H1730" s="35" t="s">
        <v>196</v>
      </c>
      <c r="I1730" s="35" t="s">
        <v>1372</v>
      </c>
      <c r="J1730" s="35" t="s">
        <v>2256</v>
      </c>
      <c r="K1730" s="35">
        <v>1152</v>
      </c>
      <c r="L1730" s="35">
        <v>2272</v>
      </c>
      <c r="M1730" s="35" t="s">
        <v>2696</v>
      </c>
      <c r="N1730" s="35"/>
    </row>
    <row r="1731" ht="14.25" spans="1:14">
      <c r="A1731" s="37"/>
      <c r="B1731" s="37"/>
      <c r="C1731" s="32"/>
      <c r="D1731" s="32"/>
      <c r="E1731" s="32"/>
      <c r="F1731" s="32"/>
      <c r="G1731" s="32"/>
      <c r="H1731" s="35" t="s">
        <v>585</v>
      </c>
      <c r="I1731" s="35"/>
      <c r="J1731" s="35" t="s">
        <v>2697</v>
      </c>
      <c r="K1731" s="35">
        <v>1120</v>
      </c>
      <c r="L1731" s="35"/>
      <c r="M1731" s="35"/>
      <c r="N1731" s="35"/>
    </row>
    <row r="1732" ht="14.25" spans="1:14">
      <c r="A1732" s="37">
        <f>COUNTA($A$5:A1731)</f>
        <v>1104</v>
      </c>
      <c r="B1732" s="37" t="s">
        <v>2643</v>
      </c>
      <c r="C1732" s="32" t="s">
        <v>2672</v>
      </c>
      <c r="D1732" s="32" t="s">
        <v>1372</v>
      </c>
      <c r="E1732" s="32" t="s">
        <v>2698</v>
      </c>
      <c r="F1732" s="32" t="s">
        <v>36</v>
      </c>
      <c r="G1732" s="32">
        <v>4</v>
      </c>
      <c r="H1732" s="35" t="s">
        <v>38</v>
      </c>
      <c r="I1732" s="35" t="s">
        <v>2699</v>
      </c>
      <c r="J1732" s="35" t="s">
        <v>1970</v>
      </c>
      <c r="K1732" s="35">
        <v>360</v>
      </c>
      <c r="L1732" s="35">
        <v>3540</v>
      </c>
      <c r="M1732" s="124"/>
      <c r="N1732" s="124"/>
    </row>
    <row r="1733" ht="28.5" spans="1:14">
      <c r="A1733" s="37"/>
      <c r="B1733" s="37"/>
      <c r="C1733" s="32"/>
      <c r="D1733" s="32"/>
      <c r="E1733" s="32"/>
      <c r="F1733" s="32"/>
      <c r="G1733" s="32"/>
      <c r="H1733" s="35" t="s">
        <v>196</v>
      </c>
      <c r="I1733" s="35" t="s">
        <v>2700</v>
      </c>
      <c r="J1733" s="35" t="s">
        <v>2314</v>
      </c>
      <c r="K1733" s="35">
        <v>2400</v>
      </c>
      <c r="L1733" s="35"/>
      <c r="M1733" s="124"/>
      <c r="N1733" s="124"/>
    </row>
    <row r="1734" ht="28.5" spans="1:14">
      <c r="A1734" s="37"/>
      <c r="B1734" s="37"/>
      <c r="C1734" s="32"/>
      <c r="D1734" s="32"/>
      <c r="E1734" s="32"/>
      <c r="F1734" s="32"/>
      <c r="G1734" s="32"/>
      <c r="H1734" s="35" t="s">
        <v>2701</v>
      </c>
      <c r="I1734" s="35" t="s">
        <v>2699</v>
      </c>
      <c r="J1734" s="35" t="s">
        <v>1898</v>
      </c>
      <c r="K1734" s="35">
        <v>420</v>
      </c>
      <c r="L1734" s="35"/>
      <c r="M1734" s="124"/>
      <c r="N1734" s="124"/>
    </row>
    <row r="1735" ht="14.25" spans="1:14">
      <c r="A1735" s="37"/>
      <c r="B1735" s="37"/>
      <c r="C1735" s="32"/>
      <c r="D1735" s="32"/>
      <c r="E1735" s="32"/>
      <c r="F1735" s="32"/>
      <c r="G1735" s="32"/>
      <c r="H1735" s="35" t="s">
        <v>38</v>
      </c>
      <c r="I1735" s="35" t="s">
        <v>2699</v>
      </c>
      <c r="J1735" s="35" t="s">
        <v>1970</v>
      </c>
      <c r="K1735" s="35">
        <v>360</v>
      </c>
      <c r="L1735" s="35"/>
      <c r="M1735" s="124"/>
      <c r="N1735" s="124"/>
    </row>
    <row r="1736" ht="71.25" spans="1:14">
      <c r="A1736" s="137">
        <f>COUNTA($A$5:A1735)</f>
        <v>1105</v>
      </c>
      <c r="B1736" s="137" t="s">
        <v>2643</v>
      </c>
      <c r="C1736" s="35" t="s">
        <v>2672</v>
      </c>
      <c r="D1736" s="35" t="s">
        <v>1372</v>
      </c>
      <c r="E1736" s="35" t="s">
        <v>2702</v>
      </c>
      <c r="F1736" s="35" t="s">
        <v>60</v>
      </c>
      <c r="G1736" s="35">
        <v>3</v>
      </c>
      <c r="H1736" s="35" t="s">
        <v>623</v>
      </c>
      <c r="I1736" s="35" t="s">
        <v>1372</v>
      </c>
      <c r="J1736" s="35" t="s">
        <v>2314</v>
      </c>
      <c r="K1736" s="35">
        <v>1000</v>
      </c>
      <c r="L1736" s="35">
        <v>1000</v>
      </c>
      <c r="M1736" s="124" t="s">
        <v>2703</v>
      </c>
      <c r="N1736" s="124"/>
    </row>
    <row r="1737" ht="28.5" spans="1:14">
      <c r="A1737" s="137">
        <f>COUNTA($A$5:A1736)</f>
        <v>1106</v>
      </c>
      <c r="B1737" s="137" t="s">
        <v>2643</v>
      </c>
      <c r="C1737" s="35" t="s">
        <v>2672</v>
      </c>
      <c r="D1737" s="35" t="s">
        <v>2704</v>
      </c>
      <c r="E1737" s="35" t="s">
        <v>2705</v>
      </c>
      <c r="F1737" s="35" t="s">
        <v>60</v>
      </c>
      <c r="G1737" s="35">
        <v>2</v>
      </c>
      <c r="H1737" s="35" t="s">
        <v>25</v>
      </c>
      <c r="I1737" s="35" t="s">
        <v>2704</v>
      </c>
      <c r="J1737" s="35" t="s">
        <v>2438</v>
      </c>
      <c r="K1737" s="35">
        <v>360</v>
      </c>
      <c r="L1737" s="35">
        <v>360</v>
      </c>
      <c r="M1737" s="124"/>
      <c r="N1737" s="124"/>
    </row>
    <row r="1738" ht="42.75" spans="1:14">
      <c r="A1738" s="137">
        <f>COUNTA($A$5:A1737)</f>
        <v>1107</v>
      </c>
      <c r="B1738" s="137" t="s">
        <v>2643</v>
      </c>
      <c r="C1738" s="35" t="s">
        <v>2672</v>
      </c>
      <c r="D1738" s="35" t="s">
        <v>2704</v>
      </c>
      <c r="E1738" s="35" t="s">
        <v>2706</v>
      </c>
      <c r="F1738" s="35" t="s">
        <v>60</v>
      </c>
      <c r="G1738" s="35">
        <v>4</v>
      </c>
      <c r="H1738" s="35" t="s">
        <v>196</v>
      </c>
      <c r="I1738" s="35" t="s">
        <v>2707</v>
      </c>
      <c r="J1738" s="35" t="s">
        <v>2026</v>
      </c>
      <c r="K1738" s="35">
        <v>2560</v>
      </c>
      <c r="L1738" s="35">
        <v>2560</v>
      </c>
      <c r="M1738" s="35"/>
      <c r="N1738" s="124" t="s">
        <v>2708</v>
      </c>
    </row>
    <row r="1739" ht="71.25" spans="1:14">
      <c r="A1739" s="137">
        <f>COUNTA($A$5:A1738)</f>
        <v>1108</v>
      </c>
      <c r="B1739" s="137" t="s">
        <v>2643</v>
      </c>
      <c r="C1739" s="35" t="s">
        <v>2672</v>
      </c>
      <c r="D1739" s="35" t="s">
        <v>2707</v>
      </c>
      <c r="E1739" s="35" t="s">
        <v>2709</v>
      </c>
      <c r="F1739" s="35" t="s">
        <v>64</v>
      </c>
      <c r="G1739" s="35">
        <v>3</v>
      </c>
      <c r="H1739" s="35" t="s">
        <v>191</v>
      </c>
      <c r="I1739" s="35" t="s">
        <v>2707</v>
      </c>
      <c r="J1739" s="35" t="s">
        <v>1887</v>
      </c>
      <c r="K1739" s="35">
        <v>576</v>
      </c>
      <c r="L1739" s="35">
        <v>576</v>
      </c>
      <c r="M1739" s="35" t="s">
        <v>2710</v>
      </c>
      <c r="N1739" s="124"/>
    </row>
    <row r="1740" ht="28.5" spans="1:14">
      <c r="A1740" s="137">
        <f>COUNTA($A$5:A1739)</f>
        <v>1109</v>
      </c>
      <c r="B1740" s="137" t="s">
        <v>2643</v>
      </c>
      <c r="C1740" s="35" t="s">
        <v>2672</v>
      </c>
      <c r="D1740" s="35" t="s">
        <v>2707</v>
      </c>
      <c r="E1740" s="35" t="s">
        <v>2711</v>
      </c>
      <c r="F1740" s="35" t="s">
        <v>45</v>
      </c>
      <c r="G1740" s="35">
        <v>1</v>
      </c>
      <c r="H1740" s="35" t="s">
        <v>2712</v>
      </c>
      <c r="I1740" s="35" t="s">
        <v>2707</v>
      </c>
      <c r="J1740" s="35" t="s">
        <v>2713</v>
      </c>
      <c r="K1740" s="35">
        <v>480</v>
      </c>
      <c r="L1740" s="35">
        <v>480</v>
      </c>
      <c r="M1740" s="124"/>
      <c r="N1740" s="124"/>
    </row>
    <row r="1741" ht="71.25" spans="1:14">
      <c r="A1741" s="137">
        <f>COUNTA($A$5:A1740)</f>
        <v>1110</v>
      </c>
      <c r="B1741" s="137" t="s">
        <v>2643</v>
      </c>
      <c r="C1741" s="35" t="s">
        <v>2672</v>
      </c>
      <c r="D1741" s="35" t="s">
        <v>2714</v>
      </c>
      <c r="E1741" s="35" t="s">
        <v>2715</v>
      </c>
      <c r="F1741" s="35" t="s">
        <v>60</v>
      </c>
      <c r="G1741" s="35">
        <v>4</v>
      </c>
      <c r="H1741" s="35" t="s">
        <v>221</v>
      </c>
      <c r="I1741" s="35" t="s">
        <v>2714</v>
      </c>
      <c r="J1741" s="35" t="s">
        <v>2374</v>
      </c>
      <c r="K1741" s="35">
        <v>336</v>
      </c>
      <c r="L1741" s="35">
        <v>336</v>
      </c>
      <c r="M1741" s="35" t="s">
        <v>2716</v>
      </c>
      <c r="N1741" s="124"/>
    </row>
    <row r="1742" ht="28.5" spans="1:14">
      <c r="A1742" s="137">
        <f>COUNTA($A$5:A1741)</f>
        <v>1111</v>
      </c>
      <c r="B1742" s="137" t="s">
        <v>2643</v>
      </c>
      <c r="C1742" s="35" t="s">
        <v>2672</v>
      </c>
      <c r="D1742" s="35" t="s">
        <v>2714</v>
      </c>
      <c r="E1742" s="35" t="s">
        <v>2717</v>
      </c>
      <c r="F1742" s="35" t="s">
        <v>60</v>
      </c>
      <c r="G1742" s="35">
        <v>2</v>
      </c>
      <c r="H1742" s="35" t="s">
        <v>196</v>
      </c>
      <c r="I1742" s="35" t="s">
        <v>2714</v>
      </c>
      <c r="J1742" s="66" t="s">
        <v>1998</v>
      </c>
      <c r="K1742" s="35">
        <v>2240</v>
      </c>
      <c r="L1742" s="35">
        <v>2240</v>
      </c>
      <c r="M1742" s="35"/>
      <c r="N1742" s="124"/>
    </row>
    <row r="1743" ht="71.25" spans="1:14">
      <c r="A1743" s="137">
        <f>COUNTA($A$5:A1742)</f>
        <v>1112</v>
      </c>
      <c r="B1743" s="137" t="s">
        <v>2643</v>
      </c>
      <c r="C1743" s="35" t="s">
        <v>2672</v>
      </c>
      <c r="D1743" s="35" t="s">
        <v>2718</v>
      </c>
      <c r="E1743" s="35" t="s">
        <v>2719</v>
      </c>
      <c r="F1743" s="35" t="s">
        <v>40</v>
      </c>
      <c r="G1743" s="35">
        <v>6</v>
      </c>
      <c r="H1743" s="35" t="s">
        <v>312</v>
      </c>
      <c r="I1743" s="35" t="s">
        <v>2720</v>
      </c>
      <c r="J1743" s="35" t="s">
        <v>1898</v>
      </c>
      <c r="K1743" s="35">
        <v>480</v>
      </c>
      <c r="L1743" s="35">
        <v>480</v>
      </c>
      <c r="M1743" s="124" t="s">
        <v>2721</v>
      </c>
      <c r="N1743" s="124"/>
    </row>
    <row r="1744" ht="28.5" spans="1:14">
      <c r="A1744" s="37">
        <f>COUNTA($A$5:A1743)</f>
        <v>1113</v>
      </c>
      <c r="B1744" s="37" t="s">
        <v>2643</v>
      </c>
      <c r="C1744" s="32" t="s">
        <v>2672</v>
      </c>
      <c r="D1744" s="32" t="s">
        <v>2722</v>
      </c>
      <c r="E1744" s="32" t="s">
        <v>2723</v>
      </c>
      <c r="F1744" s="32" t="s">
        <v>23</v>
      </c>
      <c r="G1744" s="32">
        <v>6</v>
      </c>
      <c r="H1744" s="32" t="s">
        <v>312</v>
      </c>
      <c r="I1744" s="32" t="s">
        <v>2722</v>
      </c>
      <c r="J1744" s="35" t="s">
        <v>2724</v>
      </c>
      <c r="K1744" s="35">
        <v>432</v>
      </c>
      <c r="L1744" s="35">
        <v>816</v>
      </c>
      <c r="M1744" s="35" t="s">
        <v>2725</v>
      </c>
      <c r="N1744" s="124"/>
    </row>
    <row r="1745" ht="28.5" spans="1:14">
      <c r="A1745" s="37"/>
      <c r="B1745" s="37"/>
      <c r="C1745" s="32"/>
      <c r="D1745" s="32"/>
      <c r="E1745" s="32"/>
      <c r="F1745" s="32"/>
      <c r="G1745" s="32"/>
      <c r="H1745" s="32" t="s">
        <v>191</v>
      </c>
      <c r="I1745" s="32"/>
      <c r="J1745" s="35" t="s">
        <v>2556</v>
      </c>
      <c r="K1745" s="35">
        <v>384</v>
      </c>
      <c r="L1745" s="35"/>
      <c r="M1745" s="35"/>
      <c r="N1745" s="124"/>
    </row>
    <row r="1746" ht="28.5" spans="1:14">
      <c r="A1746" s="137">
        <f>COUNTA($A$5:A1745)</f>
        <v>1114</v>
      </c>
      <c r="B1746" s="137" t="s">
        <v>2643</v>
      </c>
      <c r="C1746" s="35" t="s">
        <v>2726</v>
      </c>
      <c r="D1746" s="35" t="s">
        <v>2727</v>
      </c>
      <c r="E1746" s="35" t="s">
        <v>2728</v>
      </c>
      <c r="F1746" s="35" t="s">
        <v>64</v>
      </c>
      <c r="G1746" s="35">
        <v>3</v>
      </c>
      <c r="H1746" s="35" t="s">
        <v>196</v>
      </c>
      <c r="I1746" s="35" t="s">
        <v>2727</v>
      </c>
      <c r="J1746" s="35" t="s">
        <v>2729</v>
      </c>
      <c r="K1746" s="35">
        <v>1728</v>
      </c>
      <c r="L1746" s="35">
        <v>1728</v>
      </c>
      <c r="M1746" s="124"/>
      <c r="N1746" s="124"/>
    </row>
    <row r="1747" ht="28.5" spans="1:14">
      <c r="A1747" s="137">
        <f>COUNTA($A$5:A1746)</f>
        <v>1115</v>
      </c>
      <c r="B1747" s="137" t="s">
        <v>2643</v>
      </c>
      <c r="C1747" s="35" t="s">
        <v>2726</v>
      </c>
      <c r="D1747" s="35" t="s">
        <v>2730</v>
      </c>
      <c r="E1747" s="35" t="s">
        <v>2731</v>
      </c>
      <c r="F1747" s="35" t="s">
        <v>45</v>
      </c>
      <c r="G1747" s="35">
        <v>4</v>
      </c>
      <c r="H1747" s="35" t="s">
        <v>196</v>
      </c>
      <c r="I1747" s="35" t="s">
        <v>2727</v>
      </c>
      <c r="J1747" s="35" t="s">
        <v>2732</v>
      </c>
      <c r="K1747" s="35">
        <v>889.6</v>
      </c>
      <c r="L1747" s="35">
        <v>889.6</v>
      </c>
      <c r="M1747" s="124"/>
      <c r="N1747" s="124"/>
    </row>
    <row r="1748" ht="28.5" spans="1:14">
      <c r="A1748" s="137">
        <f>COUNTA($A$5:A1747)</f>
        <v>1116</v>
      </c>
      <c r="B1748" s="137" t="s">
        <v>2643</v>
      </c>
      <c r="C1748" s="35" t="s">
        <v>2726</v>
      </c>
      <c r="D1748" s="35" t="s">
        <v>2730</v>
      </c>
      <c r="E1748" s="35" t="s">
        <v>2733</v>
      </c>
      <c r="F1748" s="35" t="s">
        <v>40</v>
      </c>
      <c r="G1748" s="35">
        <v>3</v>
      </c>
      <c r="H1748" s="35" t="s">
        <v>196</v>
      </c>
      <c r="I1748" s="35" t="s">
        <v>2726</v>
      </c>
      <c r="J1748" s="35" t="s">
        <v>1967</v>
      </c>
      <c r="K1748" s="35">
        <v>1280</v>
      </c>
      <c r="L1748" s="35">
        <v>1280</v>
      </c>
      <c r="M1748" s="124"/>
      <c r="N1748" s="124"/>
    </row>
    <row r="1749" ht="28.5" spans="1:14">
      <c r="A1749" s="137">
        <f>COUNTA($A$5:A1748)</f>
        <v>1117</v>
      </c>
      <c r="B1749" s="137" t="s">
        <v>2643</v>
      </c>
      <c r="C1749" s="35" t="s">
        <v>2726</v>
      </c>
      <c r="D1749" s="35" t="s">
        <v>2730</v>
      </c>
      <c r="E1749" s="35" t="s">
        <v>2734</v>
      </c>
      <c r="F1749" s="35" t="s">
        <v>36</v>
      </c>
      <c r="G1749" s="35">
        <v>3</v>
      </c>
      <c r="H1749" s="35" t="s">
        <v>196</v>
      </c>
      <c r="I1749" s="35" t="s">
        <v>2495</v>
      </c>
      <c r="J1749" s="35" t="s">
        <v>1970</v>
      </c>
      <c r="K1749" s="35">
        <v>720</v>
      </c>
      <c r="L1749" s="35">
        <v>720</v>
      </c>
      <c r="M1749" s="35"/>
      <c r="N1749" s="35"/>
    </row>
    <row r="1750" ht="28.5" spans="1:14">
      <c r="A1750" s="137">
        <f>COUNTA($A$5:A1749)</f>
        <v>1118</v>
      </c>
      <c r="B1750" s="137" t="s">
        <v>2643</v>
      </c>
      <c r="C1750" s="32" t="s">
        <v>2726</v>
      </c>
      <c r="D1750" s="32" t="s">
        <v>2735</v>
      </c>
      <c r="E1750" s="32" t="s">
        <v>2736</v>
      </c>
      <c r="F1750" s="32" t="s">
        <v>329</v>
      </c>
      <c r="G1750" s="32">
        <v>3</v>
      </c>
      <c r="H1750" s="35" t="s">
        <v>196</v>
      </c>
      <c r="I1750" s="35" t="s">
        <v>2495</v>
      </c>
      <c r="J1750" s="35" t="s">
        <v>1937</v>
      </c>
      <c r="K1750" s="35">
        <v>2000</v>
      </c>
      <c r="L1750" s="35">
        <v>2000</v>
      </c>
      <c r="M1750" s="35"/>
      <c r="N1750" s="35"/>
    </row>
    <row r="1751" ht="71.25" spans="1:14">
      <c r="A1751" s="137">
        <f>COUNTA($A$5:A1750)</f>
        <v>1119</v>
      </c>
      <c r="B1751" s="137" t="s">
        <v>2643</v>
      </c>
      <c r="C1751" s="35" t="s">
        <v>2726</v>
      </c>
      <c r="D1751" s="35" t="s">
        <v>2735</v>
      </c>
      <c r="E1751" s="35" t="s">
        <v>2737</v>
      </c>
      <c r="F1751" s="35" t="s">
        <v>112</v>
      </c>
      <c r="G1751" s="35">
        <v>2</v>
      </c>
      <c r="H1751" s="35" t="s">
        <v>196</v>
      </c>
      <c r="I1751" s="35" t="s">
        <v>2730</v>
      </c>
      <c r="J1751" s="35" t="s">
        <v>1957</v>
      </c>
      <c r="K1751" s="35">
        <v>1920</v>
      </c>
      <c r="L1751" s="35">
        <v>1920</v>
      </c>
      <c r="M1751" s="35" t="s">
        <v>2738</v>
      </c>
      <c r="N1751" s="35"/>
    </row>
    <row r="1752" ht="28.5" spans="1:14">
      <c r="A1752" s="137">
        <f>COUNTA($A$5:A1751)</f>
        <v>1120</v>
      </c>
      <c r="B1752" s="137" t="s">
        <v>2643</v>
      </c>
      <c r="C1752" s="35" t="s">
        <v>2726</v>
      </c>
      <c r="D1752" s="35" t="s">
        <v>2739</v>
      </c>
      <c r="E1752" s="35" t="s">
        <v>2740</v>
      </c>
      <c r="F1752" s="35" t="s">
        <v>64</v>
      </c>
      <c r="G1752" s="35">
        <v>4</v>
      </c>
      <c r="H1752" s="35" t="s">
        <v>196</v>
      </c>
      <c r="I1752" s="35" t="s">
        <v>2739</v>
      </c>
      <c r="J1752" s="35" t="s">
        <v>2741</v>
      </c>
      <c r="K1752" s="35">
        <v>3024</v>
      </c>
      <c r="L1752" s="35">
        <v>3024</v>
      </c>
      <c r="M1752" s="124"/>
      <c r="N1752" s="124"/>
    </row>
    <row r="1753" ht="28.5" spans="1:14">
      <c r="A1753" s="137">
        <f>COUNTA($A$5:A1752)</f>
        <v>1121</v>
      </c>
      <c r="B1753" s="137" t="s">
        <v>2643</v>
      </c>
      <c r="C1753" s="35" t="s">
        <v>2726</v>
      </c>
      <c r="D1753" s="35" t="s">
        <v>2739</v>
      </c>
      <c r="E1753" s="35" t="s">
        <v>2742</v>
      </c>
      <c r="F1753" s="35" t="s">
        <v>45</v>
      </c>
      <c r="G1753" s="35">
        <v>1</v>
      </c>
      <c r="H1753" s="35" t="s">
        <v>196</v>
      </c>
      <c r="I1753" s="35" t="s">
        <v>2739</v>
      </c>
      <c r="J1753" s="35" t="s">
        <v>2348</v>
      </c>
      <c r="K1753" s="35">
        <v>3520</v>
      </c>
      <c r="L1753" s="35">
        <v>3520</v>
      </c>
      <c r="M1753" s="124"/>
      <c r="N1753" s="124"/>
    </row>
    <row r="1754" ht="71.25" spans="1:14">
      <c r="A1754" s="137">
        <f>COUNTA($A$5:A1753)</f>
        <v>1122</v>
      </c>
      <c r="B1754" s="137" t="s">
        <v>2643</v>
      </c>
      <c r="C1754" s="35" t="s">
        <v>2726</v>
      </c>
      <c r="D1754" s="35" t="s">
        <v>2739</v>
      </c>
      <c r="E1754" s="35" t="s">
        <v>2743</v>
      </c>
      <c r="F1754" s="35" t="s">
        <v>23</v>
      </c>
      <c r="G1754" s="35">
        <v>2</v>
      </c>
      <c r="H1754" s="35" t="s">
        <v>196</v>
      </c>
      <c r="I1754" s="35" t="s">
        <v>2739</v>
      </c>
      <c r="J1754" s="35" t="s">
        <v>2026</v>
      </c>
      <c r="K1754" s="35">
        <v>2560</v>
      </c>
      <c r="L1754" s="35">
        <v>2560</v>
      </c>
      <c r="M1754" s="35" t="s">
        <v>2744</v>
      </c>
      <c r="N1754" s="124"/>
    </row>
    <row r="1755" ht="28.5" spans="1:14">
      <c r="A1755" s="137">
        <f>COUNTA($A$5:A1754)</f>
        <v>1123</v>
      </c>
      <c r="B1755" s="137" t="s">
        <v>2643</v>
      </c>
      <c r="C1755" s="35" t="s">
        <v>2726</v>
      </c>
      <c r="D1755" s="35" t="s">
        <v>2739</v>
      </c>
      <c r="E1755" s="35" t="s">
        <v>2745</v>
      </c>
      <c r="F1755" s="35" t="s">
        <v>45</v>
      </c>
      <c r="G1755" s="35">
        <v>4</v>
      </c>
      <c r="H1755" s="35" t="s">
        <v>196</v>
      </c>
      <c r="I1755" s="35" t="s">
        <v>2739</v>
      </c>
      <c r="J1755" s="35" t="s">
        <v>2746</v>
      </c>
      <c r="K1755" s="35">
        <v>1216</v>
      </c>
      <c r="L1755" s="35">
        <v>1216</v>
      </c>
      <c r="M1755" s="124"/>
      <c r="N1755" s="124"/>
    </row>
    <row r="1756" ht="85.5" spans="1:14">
      <c r="A1756" s="137">
        <f>COUNTA($A$5:A1755)</f>
        <v>1124</v>
      </c>
      <c r="B1756" s="137" t="s">
        <v>2643</v>
      </c>
      <c r="C1756" s="35" t="s">
        <v>2726</v>
      </c>
      <c r="D1756" s="35" t="s">
        <v>2739</v>
      </c>
      <c r="E1756" s="35" t="s">
        <v>2747</v>
      </c>
      <c r="F1756" s="35" t="s">
        <v>40</v>
      </c>
      <c r="G1756" s="35">
        <v>3</v>
      </c>
      <c r="H1756" s="35" t="s">
        <v>196</v>
      </c>
      <c r="I1756" s="35" t="s">
        <v>2739</v>
      </c>
      <c r="J1756" s="35" t="s">
        <v>1957</v>
      </c>
      <c r="K1756" s="35">
        <v>1920</v>
      </c>
      <c r="L1756" s="35">
        <v>1920</v>
      </c>
      <c r="M1756" s="35" t="s">
        <v>2748</v>
      </c>
      <c r="N1756" s="124"/>
    </row>
    <row r="1757" ht="28.5" spans="1:14">
      <c r="A1757" s="137">
        <f>COUNTA($A$5:A1756)</f>
        <v>1125</v>
      </c>
      <c r="B1757" s="137" t="s">
        <v>2643</v>
      </c>
      <c r="C1757" s="35" t="s">
        <v>2726</v>
      </c>
      <c r="D1757" s="35" t="s">
        <v>2739</v>
      </c>
      <c r="E1757" s="35" t="s">
        <v>2749</v>
      </c>
      <c r="F1757" s="35" t="s">
        <v>60</v>
      </c>
      <c r="G1757" s="35">
        <v>5</v>
      </c>
      <c r="H1757" s="35" t="s">
        <v>196</v>
      </c>
      <c r="I1757" s="35" t="s">
        <v>2739</v>
      </c>
      <c r="J1757" s="35" t="s">
        <v>1957</v>
      </c>
      <c r="K1757" s="35">
        <v>1920</v>
      </c>
      <c r="L1757" s="35">
        <v>1920</v>
      </c>
      <c r="M1757" s="124"/>
      <c r="N1757" s="124"/>
    </row>
    <row r="1758" ht="57" spans="1:14">
      <c r="A1758" s="137">
        <f>COUNTA($A$5:A1757)</f>
        <v>1126</v>
      </c>
      <c r="B1758" s="137" t="s">
        <v>2643</v>
      </c>
      <c r="C1758" s="35" t="s">
        <v>2726</v>
      </c>
      <c r="D1758" s="35" t="s">
        <v>2739</v>
      </c>
      <c r="E1758" s="35" t="s">
        <v>2750</v>
      </c>
      <c r="F1758" s="35" t="s">
        <v>36</v>
      </c>
      <c r="G1758" s="35">
        <v>4</v>
      </c>
      <c r="H1758" s="35" t="s">
        <v>196</v>
      </c>
      <c r="I1758" s="35" t="s">
        <v>2739</v>
      </c>
      <c r="J1758" s="35" t="s">
        <v>2314</v>
      </c>
      <c r="K1758" s="35">
        <v>2400</v>
      </c>
      <c r="L1758" s="35">
        <v>2400</v>
      </c>
      <c r="M1758" s="35" t="s">
        <v>2751</v>
      </c>
      <c r="N1758" s="35"/>
    </row>
    <row r="1759" ht="28.5" spans="1:14">
      <c r="A1759" s="37">
        <f>COUNTA($A$5:A1758)</f>
        <v>1127</v>
      </c>
      <c r="B1759" s="37" t="s">
        <v>2643</v>
      </c>
      <c r="C1759" s="35" t="s">
        <v>2726</v>
      </c>
      <c r="D1759" s="35" t="s">
        <v>2739</v>
      </c>
      <c r="E1759" s="35" t="s">
        <v>2752</v>
      </c>
      <c r="F1759" s="35" t="s">
        <v>36</v>
      </c>
      <c r="G1759" s="35">
        <v>5</v>
      </c>
      <c r="H1759" s="35" t="s">
        <v>196</v>
      </c>
      <c r="I1759" s="35" t="s">
        <v>2739</v>
      </c>
      <c r="J1759" s="35" t="s">
        <v>2753</v>
      </c>
      <c r="K1759" s="35">
        <v>4320</v>
      </c>
      <c r="L1759" s="35">
        <v>5000</v>
      </c>
      <c r="M1759" s="124"/>
      <c r="N1759" s="35" t="s">
        <v>2681</v>
      </c>
    </row>
    <row r="1760" ht="14.25" spans="1:14">
      <c r="A1760" s="37"/>
      <c r="B1760" s="37"/>
      <c r="C1760" s="35"/>
      <c r="D1760" s="35"/>
      <c r="E1760" s="35"/>
      <c r="F1760" s="35"/>
      <c r="G1760" s="35"/>
      <c r="H1760" s="35" t="s">
        <v>623</v>
      </c>
      <c r="I1760" s="35"/>
      <c r="J1760" s="35" t="s">
        <v>1902</v>
      </c>
      <c r="K1760" s="35">
        <v>1500</v>
      </c>
      <c r="L1760" s="35"/>
      <c r="M1760" s="124"/>
      <c r="N1760" s="35"/>
    </row>
    <row r="1761" ht="28.5" spans="1:14">
      <c r="A1761" s="137">
        <f>COUNTA($A$5:A1760)</f>
        <v>1128</v>
      </c>
      <c r="B1761" s="137" t="s">
        <v>2643</v>
      </c>
      <c r="C1761" s="35" t="s">
        <v>2726</v>
      </c>
      <c r="D1761" s="35" t="s">
        <v>2495</v>
      </c>
      <c r="E1761" s="35" t="s">
        <v>2754</v>
      </c>
      <c r="F1761" s="35" t="s">
        <v>23</v>
      </c>
      <c r="G1761" s="35">
        <v>4</v>
      </c>
      <c r="H1761" s="35" t="s">
        <v>196</v>
      </c>
      <c r="I1761" s="35" t="s">
        <v>2495</v>
      </c>
      <c r="J1761" s="35" t="s">
        <v>2026</v>
      </c>
      <c r="K1761" s="35">
        <v>2560</v>
      </c>
      <c r="L1761" s="35">
        <v>2560</v>
      </c>
      <c r="M1761" s="124"/>
      <c r="N1761" s="124"/>
    </row>
    <row r="1762" ht="28.5" spans="1:14">
      <c r="A1762" s="137">
        <f>COUNTA($A$5:A1761)</f>
        <v>1129</v>
      </c>
      <c r="B1762" s="137" t="s">
        <v>2643</v>
      </c>
      <c r="C1762" s="35" t="s">
        <v>2726</v>
      </c>
      <c r="D1762" s="35" t="s">
        <v>2495</v>
      </c>
      <c r="E1762" s="32" t="s">
        <v>2755</v>
      </c>
      <c r="F1762" s="35" t="s">
        <v>40</v>
      </c>
      <c r="G1762" s="32">
        <v>3</v>
      </c>
      <c r="H1762" s="35" t="s">
        <v>196</v>
      </c>
      <c r="I1762" s="35" t="s">
        <v>2495</v>
      </c>
      <c r="J1762" s="35" t="s">
        <v>2595</v>
      </c>
      <c r="K1762" s="35">
        <v>3072</v>
      </c>
      <c r="L1762" s="35">
        <v>3072</v>
      </c>
      <c r="M1762" s="124"/>
      <c r="N1762" s="124"/>
    </row>
    <row r="1763" ht="28.5" spans="1:14">
      <c r="A1763" s="137">
        <f>COUNTA($A$5:A1762)</f>
        <v>1130</v>
      </c>
      <c r="B1763" s="137" t="s">
        <v>2643</v>
      </c>
      <c r="C1763" s="35" t="s">
        <v>2726</v>
      </c>
      <c r="D1763" s="35" t="s">
        <v>2495</v>
      </c>
      <c r="E1763" s="35" t="s">
        <v>2756</v>
      </c>
      <c r="F1763" s="35" t="s">
        <v>40</v>
      </c>
      <c r="G1763" s="35">
        <v>2</v>
      </c>
      <c r="H1763" s="35" t="s">
        <v>196</v>
      </c>
      <c r="I1763" s="35" t="s">
        <v>2495</v>
      </c>
      <c r="J1763" s="35" t="s">
        <v>1957</v>
      </c>
      <c r="K1763" s="35">
        <v>1920</v>
      </c>
      <c r="L1763" s="35">
        <v>1920</v>
      </c>
      <c r="M1763" s="124"/>
      <c r="N1763" s="124"/>
    </row>
    <row r="1764" ht="28.5" spans="1:14">
      <c r="A1764" s="137">
        <f>COUNTA($A$5:A1763)</f>
        <v>1131</v>
      </c>
      <c r="B1764" s="137" t="s">
        <v>2643</v>
      </c>
      <c r="C1764" s="35" t="s">
        <v>2726</v>
      </c>
      <c r="D1764" s="35" t="s">
        <v>2495</v>
      </c>
      <c r="E1764" s="35" t="s">
        <v>2757</v>
      </c>
      <c r="F1764" s="35" t="s">
        <v>60</v>
      </c>
      <c r="G1764" s="35">
        <v>3</v>
      </c>
      <c r="H1764" s="35" t="s">
        <v>196</v>
      </c>
      <c r="I1764" s="35" t="s">
        <v>2495</v>
      </c>
      <c r="J1764" s="35" t="s">
        <v>1998</v>
      </c>
      <c r="K1764" s="35">
        <v>2240</v>
      </c>
      <c r="L1764" s="35">
        <v>2240</v>
      </c>
      <c r="M1764" s="124"/>
      <c r="N1764" s="124"/>
    </row>
    <row r="1765" ht="28.5" spans="1:14">
      <c r="A1765" s="137">
        <f>COUNTA($A$5:A1764)</f>
        <v>1132</v>
      </c>
      <c r="B1765" s="137" t="s">
        <v>2643</v>
      </c>
      <c r="C1765" s="35" t="s">
        <v>2726</v>
      </c>
      <c r="D1765" s="35" t="s">
        <v>2495</v>
      </c>
      <c r="E1765" s="35" t="s">
        <v>2758</v>
      </c>
      <c r="F1765" s="35" t="s">
        <v>23</v>
      </c>
      <c r="G1765" s="35">
        <v>2</v>
      </c>
      <c r="H1765" s="35" t="s">
        <v>196</v>
      </c>
      <c r="I1765" s="35" t="s">
        <v>2495</v>
      </c>
      <c r="J1765" s="35" t="s">
        <v>1967</v>
      </c>
      <c r="K1765" s="35">
        <v>1280</v>
      </c>
      <c r="L1765" s="35">
        <v>1280</v>
      </c>
      <c r="M1765" s="124"/>
      <c r="N1765" s="124"/>
    </row>
    <row r="1766" ht="71.25" spans="1:14">
      <c r="A1766" s="137">
        <f>COUNTA($A$5:A1765)</f>
        <v>1133</v>
      </c>
      <c r="B1766" s="137" t="s">
        <v>2643</v>
      </c>
      <c r="C1766" s="32" t="s">
        <v>2726</v>
      </c>
      <c r="D1766" s="32" t="s">
        <v>149</v>
      </c>
      <c r="E1766" s="32" t="s">
        <v>2759</v>
      </c>
      <c r="F1766" s="35" t="s">
        <v>45</v>
      </c>
      <c r="G1766" s="32">
        <v>4</v>
      </c>
      <c r="H1766" s="35" t="s">
        <v>196</v>
      </c>
      <c r="I1766" s="35" t="s">
        <v>149</v>
      </c>
      <c r="J1766" s="35" t="s">
        <v>2760</v>
      </c>
      <c r="K1766" s="35">
        <v>1472</v>
      </c>
      <c r="L1766" s="35">
        <v>1472</v>
      </c>
      <c r="M1766" s="124" t="s">
        <v>2761</v>
      </c>
      <c r="N1766" s="124"/>
    </row>
    <row r="1767" ht="28.5" spans="1:14">
      <c r="A1767" s="137">
        <f>COUNTA($A$5:A1766)</f>
        <v>1134</v>
      </c>
      <c r="B1767" s="137" t="s">
        <v>2643</v>
      </c>
      <c r="C1767" s="32" t="s">
        <v>2726</v>
      </c>
      <c r="D1767" s="32" t="s">
        <v>2727</v>
      </c>
      <c r="E1767" s="32" t="s">
        <v>2762</v>
      </c>
      <c r="F1767" s="32" t="s">
        <v>45</v>
      </c>
      <c r="G1767" s="32">
        <v>4</v>
      </c>
      <c r="H1767" s="35" t="s">
        <v>196</v>
      </c>
      <c r="I1767" s="32" t="s">
        <v>2727</v>
      </c>
      <c r="J1767" s="32" t="s">
        <v>2603</v>
      </c>
      <c r="K1767" s="32">
        <v>5120</v>
      </c>
      <c r="L1767" s="32">
        <v>5000</v>
      </c>
      <c r="M1767" s="124"/>
      <c r="N1767" s="35" t="s">
        <v>2681</v>
      </c>
    </row>
    <row r="1768" ht="28.5" spans="1:14">
      <c r="A1768" s="37">
        <f>COUNTA($A$5:A1767)</f>
        <v>1135</v>
      </c>
      <c r="B1768" s="37" t="s">
        <v>2643</v>
      </c>
      <c r="C1768" s="32" t="s">
        <v>2726</v>
      </c>
      <c r="D1768" s="32" t="s">
        <v>2727</v>
      </c>
      <c r="E1768" s="32" t="s">
        <v>2763</v>
      </c>
      <c r="F1768" s="32" t="s">
        <v>72</v>
      </c>
      <c r="G1768" s="32">
        <v>4</v>
      </c>
      <c r="H1768" s="35" t="s">
        <v>196</v>
      </c>
      <c r="I1768" s="35" t="s">
        <v>2727</v>
      </c>
      <c r="J1768" s="35" t="s">
        <v>2314</v>
      </c>
      <c r="K1768" s="35">
        <v>4000</v>
      </c>
      <c r="L1768" s="35">
        <v>4750</v>
      </c>
      <c r="M1768" s="124"/>
      <c r="N1768" s="124"/>
    </row>
    <row r="1769" ht="14.25" spans="1:14">
      <c r="A1769" s="37"/>
      <c r="B1769" s="37"/>
      <c r="C1769" s="32"/>
      <c r="D1769" s="32" t="s">
        <v>2727</v>
      </c>
      <c r="E1769" s="32" t="s">
        <v>2763</v>
      </c>
      <c r="F1769" s="32" t="s">
        <v>72</v>
      </c>
      <c r="G1769" s="32">
        <v>4</v>
      </c>
      <c r="H1769" s="35" t="s">
        <v>623</v>
      </c>
      <c r="I1769" s="35"/>
      <c r="J1769" s="35" t="s">
        <v>1957</v>
      </c>
      <c r="K1769" s="35">
        <v>750</v>
      </c>
      <c r="L1769" s="35"/>
      <c r="M1769" s="124"/>
      <c r="N1769" s="124"/>
    </row>
    <row r="1770" ht="71.25" spans="1:14">
      <c r="A1770" s="137">
        <f>COUNTA($A$5:A1769)</f>
        <v>1136</v>
      </c>
      <c r="B1770" s="137" t="s">
        <v>2643</v>
      </c>
      <c r="C1770" s="35" t="s">
        <v>2764</v>
      </c>
      <c r="D1770" s="35" t="s">
        <v>2765</v>
      </c>
      <c r="E1770" s="35" t="s">
        <v>2766</v>
      </c>
      <c r="F1770" s="35" t="s">
        <v>40</v>
      </c>
      <c r="G1770" s="35">
        <v>3</v>
      </c>
      <c r="H1770" s="35" t="s">
        <v>196</v>
      </c>
      <c r="I1770" s="35" t="s">
        <v>2765</v>
      </c>
      <c r="J1770" s="35" t="s">
        <v>1998</v>
      </c>
      <c r="K1770" s="35">
        <v>2240</v>
      </c>
      <c r="L1770" s="35">
        <v>2240</v>
      </c>
      <c r="M1770" s="35" t="s">
        <v>2767</v>
      </c>
      <c r="N1770" s="124"/>
    </row>
    <row r="1771" ht="28.5" spans="1:14">
      <c r="A1771" s="137">
        <f>COUNTA($A$5:A1770)</f>
        <v>1137</v>
      </c>
      <c r="B1771" s="137" t="s">
        <v>2643</v>
      </c>
      <c r="C1771" s="35" t="s">
        <v>2764</v>
      </c>
      <c r="D1771" s="35" t="s">
        <v>2765</v>
      </c>
      <c r="E1771" s="35" t="s">
        <v>2768</v>
      </c>
      <c r="F1771" s="35" t="s">
        <v>23</v>
      </c>
      <c r="G1771" s="35">
        <v>4</v>
      </c>
      <c r="H1771" s="35" t="s">
        <v>196</v>
      </c>
      <c r="I1771" s="35" t="s">
        <v>2765</v>
      </c>
      <c r="J1771" s="35" t="s">
        <v>2323</v>
      </c>
      <c r="K1771" s="35">
        <v>3840</v>
      </c>
      <c r="L1771" s="35">
        <v>3840</v>
      </c>
      <c r="M1771" s="124"/>
      <c r="N1771" s="124"/>
    </row>
    <row r="1772" ht="28.5" spans="1:14">
      <c r="A1772" s="37">
        <f>COUNTA($A$5:A1771)</f>
        <v>1138</v>
      </c>
      <c r="B1772" s="37" t="s">
        <v>2643</v>
      </c>
      <c r="C1772" s="35" t="s">
        <v>2764</v>
      </c>
      <c r="D1772" s="35" t="s">
        <v>2769</v>
      </c>
      <c r="E1772" s="35" t="s">
        <v>2770</v>
      </c>
      <c r="F1772" s="35" t="s">
        <v>64</v>
      </c>
      <c r="G1772" s="35">
        <v>2</v>
      </c>
      <c r="H1772" s="35" t="s">
        <v>196</v>
      </c>
      <c r="I1772" s="35" t="s">
        <v>2771</v>
      </c>
      <c r="J1772" s="35" t="s">
        <v>1970</v>
      </c>
      <c r="K1772" s="35">
        <v>720</v>
      </c>
      <c r="L1772" s="35">
        <v>1392</v>
      </c>
      <c r="M1772" s="124"/>
      <c r="N1772" s="124"/>
    </row>
    <row r="1773" ht="28.5" spans="1:14">
      <c r="A1773" s="37"/>
      <c r="B1773" s="37"/>
      <c r="C1773" s="35"/>
      <c r="D1773" s="35"/>
      <c r="E1773" s="35"/>
      <c r="F1773" s="35"/>
      <c r="G1773" s="35"/>
      <c r="H1773" s="35" t="s">
        <v>196</v>
      </c>
      <c r="I1773" s="35" t="s">
        <v>2772</v>
      </c>
      <c r="J1773" s="35" t="s">
        <v>2308</v>
      </c>
      <c r="K1773" s="35">
        <v>672</v>
      </c>
      <c r="L1773" s="35"/>
      <c r="M1773" s="124"/>
      <c r="N1773" s="124"/>
    </row>
    <row r="1774" ht="71.25" spans="1:14">
      <c r="A1774" s="137">
        <f>COUNTA($A$5:A1773)</f>
        <v>1139</v>
      </c>
      <c r="B1774" s="137" t="s">
        <v>2643</v>
      </c>
      <c r="C1774" s="35" t="s">
        <v>2764</v>
      </c>
      <c r="D1774" s="35" t="s">
        <v>2773</v>
      </c>
      <c r="E1774" s="35" t="s">
        <v>2774</v>
      </c>
      <c r="F1774" s="35" t="s">
        <v>23</v>
      </c>
      <c r="G1774" s="35">
        <v>3</v>
      </c>
      <c r="H1774" s="35" t="s">
        <v>196</v>
      </c>
      <c r="I1774" s="35" t="s">
        <v>2773</v>
      </c>
      <c r="J1774" s="35" t="s">
        <v>2323</v>
      </c>
      <c r="K1774" s="35">
        <v>3840</v>
      </c>
      <c r="L1774" s="35">
        <v>3080</v>
      </c>
      <c r="M1774" s="35" t="s">
        <v>2775</v>
      </c>
      <c r="N1774" s="35" t="s">
        <v>2681</v>
      </c>
    </row>
    <row r="1775" ht="28.5" spans="1:14">
      <c r="A1775" s="137">
        <f>COUNTA($A$5:A1774)</f>
        <v>1140</v>
      </c>
      <c r="B1775" s="137" t="s">
        <v>2643</v>
      </c>
      <c r="C1775" s="35" t="s">
        <v>2764</v>
      </c>
      <c r="D1775" s="35" t="s">
        <v>2776</v>
      </c>
      <c r="E1775" s="35" t="s">
        <v>2777</v>
      </c>
      <c r="F1775" s="35" t="s">
        <v>45</v>
      </c>
      <c r="G1775" s="35">
        <v>5</v>
      </c>
      <c r="H1775" s="35" t="s">
        <v>196</v>
      </c>
      <c r="I1775" s="35" t="s">
        <v>2776</v>
      </c>
      <c r="J1775" s="35" t="s">
        <v>2314</v>
      </c>
      <c r="K1775" s="35">
        <v>3200</v>
      </c>
      <c r="L1775" s="35">
        <v>3200</v>
      </c>
      <c r="M1775" s="124"/>
      <c r="N1775" s="124"/>
    </row>
    <row r="1776" ht="28.5" spans="1:14">
      <c r="A1776" s="137">
        <f>COUNTA($A$5:A1775)</f>
        <v>1141</v>
      </c>
      <c r="B1776" s="137" t="s">
        <v>2643</v>
      </c>
      <c r="C1776" s="35" t="s">
        <v>2778</v>
      </c>
      <c r="D1776" s="35" t="s">
        <v>2779</v>
      </c>
      <c r="E1776" s="35" t="s">
        <v>2780</v>
      </c>
      <c r="F1776" s="35" t="s">
        <v>36</v>
      </c>
      <c r="G1776" s="35">
        <v>2</v>
      </c>
      <c r="H1776" s="35" t="s">
        <v>196</v>
      </c>
      <c r="I1776" s="35" t="s">
        <v>2779</v>
      </c>
      <c r="J1776" s="35" t="s">
        <v>1898</v>
      </c>
      <c r="K1776" s="35">
        <v>480</v>
      </c>
      <c r="L1776" s="35">
        <v>480</v>
      </c>
      <c r="M1776" s="124"/>
      <c r="N1776" s="124"/>
    </row>
    <row r="1777" ht="28.5" spans="1:14">
      <c r="A1777" s="137">
        <f>COUNTA($A$5:A1776)</f>
        <v>1142</v>
      </c>
      <c r="B1777" s="137" t="s">
        <v>2643</v>
      </c>
      <c r="C1777" s="35" t="s">
        <v>2778</v>
      </c>
      <c r="D1777" s="35" t="s">
        <v>2779</v>
      </c>
      <c r="E1777" s="35" t="s">
        <v>2781</v>
      </c>
      <c r="F1777" s="35" t="s">
        <v>45</v>
      </c>
      <c r="G1777" s="35">
        <v>6</v>
      </c>
      <c r="H1777" s="35" t="s">
        <v>196</v>
      </c>
      <c r="I1777" s="35" t="s">
        <v>2779</v>
      </c>
      <c r="J1777" s="35" t="s">
        <v>1967</v>
      </c>
      <c r="K1777" s="35">
        <v>1280</v>
      </c>
      <c r="L1777" s="35">
        <v>1280</v>
      </c>
      <c r="M1777" s="124"/>
      <c r="N1777" s="124"/>
    </row>
    <row r="1778" ht="28.5" spans="1:14">
      <c r="A1778" s="137">
        <f>COUNTA($A$5:A1777)</f>
        <v>1143</v>
      </c>
      <c r="B1778" s="137" t="s">
        <v>2643</v>
      </c>
      <c r="C1778" s="35" t="s">
        <v>2778</v>
      </c>
      <c r="D1778" s="35" t="s">
        <v>2779</v>
      </c>
      <c r="E1778" s="35" t="s">
        <v>2782</v>
      </c>
      <c r="F1778" s="35" t="s">
        <v>45</v>
      </c>
      <c r="G1778" s="35">
        <v>2</v>
      </c>
      <c r="H1778" s="35" t="s">
        <v>196</v>
      </c>
      <c r="I1778" s="35" t="s">
        <v>2779</v>
      </c>
      <c r="J1778" s="35" t="s">
        <v>2012</v>
      </c>
      <c r="K1778" s="35">
        <v>1344</v>
      </c>
      <c r="L1778" s="35">
        <v>1344</v>
      </c>
      <c r="M1778" s="124"/>
      <c r="N1778" s="124"/>
    </row>
    <row r="1779" ht="28.5" spans="1:14">
      <c r="A1779" s="137">
        <f>COUNTA($A$5:A1778)</f>
        <v>1144</v>
      </c>
      <c r="B1779" s="137" t="s">
        <v>2643</v>
      </c>
      <c r="C1779" s="35" t="s">
        <v>2778</v>
      </c>
      <c r="D1779" s="35" t="s">
        <v>2779</v>
      </c>
      <c r="E1779" s="35" t="s">
        <v>2783</v>
      </c>
      <c r="F1779" s="35" t="s">
        <v>45</v>
      </c>
      <c r="G1779" s="35">
        <v>5</v>
      </c>
      <c r="H1779" s="35" t="s">
        <v>196</v>
      </c>
      <c r="I1779" s="35" t="s">
        <v>2779</v>
      </c>
      <c r="J1779" s="35" t="s">
        <v>2323</v>
      </c>
      <c r="K1779" s="35">
        <v>3840</v>
      </c>
      <c r="L1779" s="35">
        <v>3840</v>
      </c>
      <c r="M1779" s="124"/>
      <c r="N1779" s="124"/>
    </row>
    <row r="1780" ht="28.5" spans="1:14">
      <c r="A1780" s="137">
        <f>COUNTA($A$5:A1779)</f>
        <v>1145</v>
      </c>
      <c r="B1780" s="137" t="s">
        <v>2643</v>
      </c>
      <c r="C1780" s="35" t="s">
        <v>2778</v>
      </c>
      <c r="D1780" s="35" t="s">
        <v>2784</v>
      </c>
      <c r="E1780" s="35" t="s">
        <v>2785</v>
      </c>
      <c r="F1780" s="35" t="s">
        <v>112</v>
      </c>
      <c r="G1780" s="35">
        <v>2</v>
      </c>
      <c r="H1780" s="35" t="s">
        <v>196</v>
      </c>
      <c r="I1780" s="35" t="s">
        <v>2784</v>
      </c>
      <c r="J1780" s="35" t="s">
        <v>2341</v>
      </c>
      <c r="K1780" s="35">
        <v>1408</v>
      </c>
      <c r="L1780" s="35">
        <v>1408</v>
      </c>
      <c r="M1780" s="124"/>
      <c r="N1780" s="124"/>
    </row>
    <row r="1781" ht="14.25" spans="1:14">
      <c r="A1781" s="140">
        <f>COUNTA($A$5:A1780)</f>
        <v>1146</v>
      </c>
      <c r="B1781" s="140" t="s">
        <v>2643</v>
      </c>
      <c r="C1781" s="35" t="s">
        <v>2778</v>
      </c>
      <c r="D1781" s="35" t="s">
        <v>2784</v>
      </c>
      <c r="E1781" s="35" t="s">
        <v>2786</v>
      </c>
      <c r="F1781" s="35" t="s">
        <v>112</v>
      </c>
      <c r="G1781" s="35">
        <v>2</v>
      </c>
      <c r="H1781" s="35" t="s">
        <v>794</v>
      </c>
      <c r="I1781" s="35" t="s">
        <v>2784</v>
      </c>
      <c r="J1781" s="35" t="s">
        <v>2697</v>
      </c>
      <c r="K1781" s="35">
        <v>4000</v>
      </c>
      <c r="L1781" s="35">
        <v>4192</v>
      </c>
      <c r="M1781" s="124"/>
      <c r="N1781" s="124"/>
    </row>
    <row r="1782" ht="14.25" spans="1:14">
      <c r="A1782" s="141"/>
      <c r="B1782" s="141"/>
      <c r="C1782" s="35"/>
      <c r="D1782" s="35"/>
      <c r="E1782" s="35"/>
      <c r="F1782" s="35"/>
      <c r="G1782" s="35"/>
      <c r="H1782" s="35" t="s">
        <v>38</v>
      </c>
      <c r="I1782" s="35"/>
      <c r="J1782" s="35" t="s">
        <v>2360</v>
      </c>
      <c r="K1782" s="35">
        <v>192</v>
      </c>
      <c r="L1782" s="35"/>
      <c r="M1782" s="124"/>
      <c r="N1782" s="124"/>
    </row>
    <row r="1783" ht="28.5" spans="1:14">
      <c r="A1783" s="137">
        <f>COUNTA($A$5:A1782)</f>
        <v>1147</v>
      </c>
      <c r="B1783" s="137" t="s">
        <v>2643</v>
      </c>
      <c r="C1783" s="35" t="s">
        <v>2778</v>
      </c>
      <c r="D1783" s="35" t="s">
        <v>2787</v>
      </c>
      <c r="E1783" s="35" t="s">
        <v>2788</v>
      </c>
      <c r="F1783" s="35" t="s">
        <v>112</v>
      </c>
      <c r="G1783" s="35">
        <v>3</v>
      </c>
      <c r="H1783" s="35" t="s">
        <v>196</v>
      </c>
      <c r="I1783" s="35" t="s">
        <v>2787</v>
      </c>
      <c r="J1783" s="35" t="s">
        <v>2789</v>
      </c>
      <c r="K1783" s="35">
        <v>691.2</v>
      </c>
      <c r="L1783" s="35">
        <v>691.2</v>
      </c>
      <c r="M1783" s="124"/>
      <c r="N1783" s="124"/>
    </row>
    <row r="1784" ht="71.25" spans="1:14">
      <c r="A1784" s="137">
        <f>COUNTA($A$5:A1783)</f>
        <v>1148</v>
      </c>
      <c r="B1784" s="137" t="s">
        <v>2643</v>
      </c>
      <c r="C1784" s="35" t="s">
        <v>2778</v>
      </c>
      <c r="D1784" s="35" t="s">
        <v>2787</v>
      </c>
      <c r="E1784" s="35" t="s">
        <v>2790</v>
      </c>
      <c r="F1784" s="35" t="s">
        <v>64</v>
      </c>
      <c r="G1784" s="35">
        <v>6</v>
      </c>
      <c r="H1784" s="112" t="s">
        <v>196</v>
      </c>
      <c r="I1784" s="112" t="s">
        <v>2787</v>
      </c>
      <c r="J1784" s="112" t="s">
        <v>2020</v>
      </c>
      <c r="K1784" s="136">
        <v>1248</v>
      </c>
      <c r="L1784" s="136">
        <v>1248</v>
      </c>
      <c r="M1784" s="35" t="s">
        <v>2791</v>
      </c>
      <c r="N1784" s="35" t="s">
        <v>2792</v>
      </c>
    </row>
    <row r="1785" ht="28.5" spans="1:14">
      <c r="A1785" s="137">
        <f>COUNTA($A$5:A1784)</f>
        <v>1149</v>
      </c>
      <c r="B1785" s="137" t="s">
        <v>2643</v>
      </c>
      <c r="C1785" s="35" t="s">
        <v>2793</v>
      </c>
      <c r="D1785" s="35" t="s">
        <v>2794</v>
      </c>
      <c r="E1785" s="35" t="s">
        <v>2795</v>
      </c>
      <c r="F1785" s="35" t="s">
        <v>36</v>
      </c>
      <c r="G1785" s="35">
        <v>3</v>
      </c>
      <c r="H1785" s="35" t="s">
        <v>196</v>
      </c>
      <c r="I1785" s="35" t="s">
        <v>2794</v>
      </c>
      <c r="J1785" s="35" t="s">
        <v>1998</v>
      </c>
      <c r="K1785" s="136">
        <v>1680</v>
      </c>
      <c r="L1785" s="136">
        <v>1680</v>
      </c>
      <c r="M1785" s="124"/>
      <c r="N1785" s="124"/>
    </row>
    <row r="1786" ht="14.25" spans="1:14">
      <c r="A1786" s="37">
        <f>COUNTA($A$5:A1785)</f>
        <v>1150</v>
      </c>
      <c r="B1786" s="37" t="s">
        <v>2643</v>
      </c>
      <c r="C1786" s="35" t="s">
        <v>2793</v>
      </c>
      <c r="D1786" s="35" t="s">
        <v>2794</v>
      </c>
      <c r="E1786" s="35" t="s">
        <v>2796</v>
      </c>
      <c r="F1786" s="35" t="s">
        <v>72</v>
      </c>
      <c r="G1786" s="35">
        <v>5</v>
      </c>
      <c r="H1786" s="35" t="s">
        <v>38</v>
      </c>
      <c r="I1786" s="35" t="s">
        <v>2797</v>
      </c>
      <c r="J1786" s="35" t="s">
        <v>1967</v>
      </c>
      <c r="K1786" s="136">
        <v>800</v>
      </c>
      <c r="L1786" s="136">
        <v>4000</v>
      </c>
      <c r="M1786" s="124"/>
      <c r="N1786" s="124"/>
    </row>
    <row r="1787" ht="28.5" spans="1:14">
      <c r="A1787" s="37"/>
      <c r="B1787" s="37"/>
      <c r="C1787" s="35"/>
      <c r="D1787" s="35"/>
      <c r="E1787" s="35"/>
      <c r="F1787" s="35"/>
      <c r="G1787" s="35"/>
      <c r="H1787" s="35" t="s">
        <v>196</v>
      </c>
      <c r="I1787" s="35"/>
      <c r="J1787" s="35" t="s">
        <v>2026</v>
      </c>
      <c r="K1787" s="136">
        <v>3200</v>
      </c>
      <c r="L1787" s="112"/>
      <c r="M1787" s="124"/>
      <c r="N1787" s="124"/>
    </row>
    <row r="1788" ht="14.25" spans="1:14">
      <c r="A1788" s="37">
        <f>COUNTA($A$5:A1787)</f>
        <v>1151</v>
      </c>
      <c r="B1788" s="37" t="s">
        <v>2643</v>
      </c>
      <c r="C1788" s="32" t="s">
        <v>2778</v>
      </c>
      <c r="D1788" s="32" t="s">
        <v>2798</v>
      </c>
      <c r="E1788" s="32" t="s">
        <v>2799</v>
      </c>
      <c r="F1788" s="32" t="s">
        <v>45</v>
      </c>
      <c r="G1788" s="32">
        <v>1</v>
      </c>
      <c r="H1788" s="112" t="s">
        <v>38</v>
      </c>
      <c r="I1788" s="32" t="s">
        <v>2798</v>
      </c>
      <c r="J1788" s="35" t="s">
        <v>1967</v>
      </c>
      <c r="K1788" s="35">
        <v>640</v>
      </c>
      <c r="L1788" s="35">
        <v>1600</v>
      </c>
      <c r="M1788" s="124"/>
      <c r="N1788" s="124"/>
    </row>
    <row r="1789" ht="28.5" spans="1:14">
      <c r="A1789" s="37"/>
      <c r="B1789" s="37"/>
      <c r="C1789" s="32"/>
      <c r="D1789" s="32"/>
      <c r="E1789" s="32"/>
      <c r="F1789" s="32"/>
      <c r="G1789" s="32"/>
      <c r="H1789" s="112" t="s">
        <v>191</v>
      </c>
      <c r="I1789" s="32"/>
      <c r="J1789" s="35" t="s">
        <v>1967</v>
      </c>
      <c r="K1789" s="35">
        <v>960</v>
      </c>
      <c r="L1789" s="35"/>
      <c r="M1789" s="124"/>
      <c r="N1789" s="124"/>
    </row>
    <row r="1790" ht="28.5" spans="1:14">
      <c r="A1790" s="137">
        <f>COUNTA($A$5:A1789)</f>
        <v>1152</v>
      </c>
      <c r="B1790" s="137" t="s">
        <v>2643</v>
      </c>
      <c r="C1790" s="32" t="s">
        <v>2778</v>
      </c>
      <c r="D1790" s="35" t="s">
        <v>2800</v>
      </c>
      <c r="E1790" s="35" t="s">
        <v>2801</v>
      </c>
      <c r="F1790" s="66" t="s">
        <v>40</v>
      </c>
      <c r="G1790" s="35">
        <v>1</v>
      </c>
      <c r="H1790" s="112" t="s">
        <v>623</v>
      </c>
      <c r="I1790" s="35" t="s">
        <v>2800</v>
      </c>
      <c r="J1790" s="35" t="s">
        <v>1990</v>
      </c>
      <c r="K1790" s="35">
        <v>4000</v>
      </c>
      <c r="L1790" s="35">
        <v>4000</v>
      </c>
      <c r="M1790" s="124"/>
      <c r="N1790" s="124"/>
    </row>
    <row r="1791" ht="28.5" spans="1:14">
      <c r="A1791" s="137">
        <f>COUNTA($A$5:A1790)</f>
        <v>1153</v>
      </c>
      <c r="B1791" s="137" t="s">
        <v>2643</v>
      </c>
      <c r="C1791" s="35" t="s">
        <v>2793</v>
      </c>
      <c r="D1791" s="35" t="s">
        <v>2802</v>
      </c>
      <c r="E1791" s="35" t="s">
        <v>2803</v>
      </c>
      <c r="F1791" s="35" t="s">
        <v>60</v>
      </c>
      <c r="G1791" s="35">
        <v>2</v>
      </c>
      <c r="H1791" s="112" t="s">
        <v>196</v>
      </c>
      <c r="I1791" s="35" t="s">
        <v>2804</v>
      </c>
      <c r="J1791" s="35" t="s">
        <v>1978</v>
      </c>
      <c r="K1791" s="35">
        <v>832</v>
      </c>
      <c r="L1791" s="35">
        <v>832</v>
      </c>
      <c r="M1791" s="124"/>
      <c r="N1791" s="124"/>
    </row>
    <row r="1792" ht="28.5" spans="1:14">
      <c r="A1792" s="137">
        <f>COUNTA($A$5:A1791)</f>
        <v>1154</v>
      </c>
      <c r="B1792" s="137" t="s">
        <v>2643</v>
      </c>
      <c r="C1792" s="35" t="s">
        <v>2793</v>
      </c>
      <c r="D1792" s="35" t="s">
        <v>2805</v>
      </c>
      <c r="E1792" s="35" t="s">
        <v>2806</v>
      </c>
      <c r="F1792" s="35" t="s">
        <v>40</v>
      </c>
      <c r="G1792" s="35">
        <v>3</v>
      </c>
      <c r="H1792" s="35" t="s">
        <v>196</v>
      </c>
      <c r="I1792" s="35" t="s">
        <v>2804</v>
      </c>
      <c r="J1792" s="35" t="s">
        <v>1970</v>
      </c>
      <c r="K1792" s="35">
        <v>960</v>
      </c>
      <c r="L1792" s="35">
        <v>960</v>
      </c>
      <c r="M1792" s="124"/>
      <c r="N1792" s="124"/>
    </row>
    <row r="1793" ht="28.5" spans="1:14">
      <c r="A1793" s="137">
        <f>COUNTA($A$5:A1792)</f>
        <v>1155</v>
      </c>
      <c r="B1793" s="137" t="s">
        <v>2643</v>
      </c>
      <c r="C1793" s="32" t="s">
        <v>2793</v>
      </c>
      <c r="D1793" s="32" t="s">
        <v>2804</v>
      </c>
      <c r="E1793" s="32" t="s">
        <v>2807</v>
      </c>
      <c r="F1793" s="32" t="s">
        <v>60</v>
      </c>
      <c r="G1793" s="32">
        <v>4</v>
      </c>
      <c r="H1793" s="112" t="s">
        <v>196</v>
      </c>
      <c r="I1793" s="112" t="s">
        <v>2802</v>
      </c>
      <c r="J1793" s="112" t="s">
        <v>1998</v>
      </c>
      <c r="K1793" s="35">
        <v>2240</v>
      </c>
      <c r="L1793" s="35">
        <v>2240</v>
      </c>
      <c r="M1793" s="124"/>
      <c r="N1793" s="124"/>
    </row>
    <row r="1794" ht="85.5" spans="1:14">
      <c r="A1794" s="137">
        <f>COUNTA($A$5:A1793)</f>
        <v>1156</v>
      </c>
      <c r="B1794" s="137" t="s">
        <v>2643</v>
      </c>
      <c r="C1794" s="35" t="s">
        <v>2793</v>
      </c>
      <c r="D1794" s="35" t="s">
        <v>2804</v>
      </c>
      <c r="E1794" s="35" t="s">
        <v>2808</v>
      </c>
      <c r="F1794" s="35" t="s">
        <v>45</v>
      </c>
      <c r="G1794" s="35">
        <v>1</v>
      </c>
      <c r="H1794" s="112" t="s">
        <v>196</v>
      </c>
      <c r="I1794" s="112" t="s">
        <v>2809</v>
      </c>
      <c r="J1794" s="112" t="s">
        <v>1896</v>
      </c>
      <c r="K1794" s="112">
        <v>768</v>
      </c>
      <c r="L1794" s="136">
        <v>768</v>
      </c>
      <c r="M1794" s="136" t="s">
        <v>2810</v>
      </c>
      <c r="N1794" s="124"/>
    </row>
    <row r="1795" ht="28.5" spans="1:14">
      <c r="A1795" s="37">
        <f>COUNTA($A$5:A1794)</f>
        <v>1157</v>
      </c>
      <c r="B1795" s="37" t="s">
        <v>2643</v>
      </c>
      <c r="C1795" s="35" t="s">
        <v>2793</v>
      </c>
      <c r="D1795" s="35" t="s">
        <v>2804</v>
      </c>
      <c r="E1795" s="35" t="s">
        <v>2811</v>
      </c>
      <c r="F1795" s="35" t="s">
        <v>40</v>
      </c>
      <c r="G1795" s="35">
        <v>4</v>
      </c>
      <c r="H1795" s="35" t="s">
        <v>196</v>
      </c>
      <c r="I1795" s="35" t="s">
        <v>2802</v>
      </c>
      <c r="J1795" s="35" t="s">
        <v>1998</v>
      </c>
      <c r="K1795" s="35">
        <v>2240</v>
      </c>
      <c r="L1795" s="136">
        <v>2800</v>
      </c>
      <c r="M1795" s="124"/>
      <c r="N1795" s="124"/>
    </row>
    <row r="1796" ht="28.5" spans="1:14">
      <c r="A1796" s="37"/>
      <c r="B1796" s="37"/>
      <c r="C1796" s="35"/>
      <c r="D1796" s="35"/>
      <c r="E1796" s="35"/>
      <c r="F1796" s="35"/>
      <c r="G1796" s="35"/>
      <c r="H1796" s="35" t="s">
        <v>2812</v>
      </c>
      <c r="I1796" s="35"/>
      <c r="J1796" s="35" t="s">
        <v>1898</v>
      </c>
      <c r="K1796" s="35">
        <v>560</v>
      </c>
      <c r="L1796" s="112"/>
      <c r="M1796" s="124"/>
      <c r="N1796" s="124"/>
    </row>
    <row r="1797" ht="28.5" spans="1:14">
      <c r="A1797" s="37">
        <f>COUNTA($A$5:A1796)</f>
        <v>1158</v>
      </c>
      <c r="B1797" s="37" t="s">
        <v>2643</v>
      </c>
      <c r="C1797" s="35" t="s">
        <v>2793</v>
      </c>
      <c r="D1797" s="35" t="s">
        <v>2797</v>
      </c>
      <c r="E1797" s="35" t="s">
        <v>2813</v>
      </c>
      <c r="F1797" s="35" t="s">
        <v>40</v>
      </c>
      <c r="G1797" s="35">
        <v>3</v>
      </c>
      <c r="H1797" s="35" t="s">
        <v>196</v>
      </c>
      <c r="I1797" s="35" t="s">
        <v>2802</v>
      </c>
      <c r="J1797" s="35" t="s">
        <v>1898</v>
      </c>
      <c r="K1797" s="35">
        <v>640</v>
      </c>
      <c r="L1797" s="136">
        <v>1200</v>
      </c>
      <c r="M1797" s="124"/>
      <c r="N1797" s="124"/>
    </row>
    <row r="1798" ht="28.5" spans="1:14">
      <c r="A1798" s="37"/>
      <c r="B1798" s="37"/>
      <c r="C1798" s="35"/>
      <c r="D1798" s="35"/>
      <c r="E1798" s="35"/>
      <c r="F1798" s="35"/>
      <c r="G1798" s="35"/>
      <c r="H1798" s="35" t="s">
        <v>2814</v>
      </c>
      <c r="I1798" s="35"/>
      <c r="J1798" s="35" t="s">
        <v>1898</v>
      </c>
      <c r="K1798" s="35">
        <v>560</v>
      </c>
      <c r="L1798" s="112"/>
      <c r="M1798" s="124"/>
      <c r="N1798" s="124"/>
    </row>
    <row r="1799" ht="28.5" spans="1:14">
      <c r="A1799" s="137">
        <f>COUNTA($A$5:A1798)</f>
        <v>1159</v>
      </c>
      <c r="B1799" s="137" t="s">
        <v>2643</v>
      </c>
      <c r="C1799" s="35" t="s">
        <v>2815</v>
      </c>
      <c r="D1799" s="35" t="s">
        <v>2816</v>
      </c>
      <c r="E1799" s="35" t="s">
        <v>2817</v>
      </c>
      <c r="F1799" s="35" t="s">
        <v>64</v>
      </c>
      <c r="G1799" s="35">
        <v>4</v>
      </c>
      <c r="H1799" s="35" t="s">
        <v>196</v>
      </c>
      <c r="I1799" s="35" t="s">
        <v>2816</v>
      </c>
      <c r="J1799" s="35" t="s">
        <v>2283</v>
      </c>
      <c r="K1799" s="35">
        <v>1536</v>
      </c>
      <c r="L1799" s="35">
        <v>1536</v>
      </c>
      <c r="M1799" s="124"/>
      <c r="N1799" s="124"/>
    </row>
    <row r="1800" ht="71.25" spans="1:14">
      <c r="A1800" s="137">
        <f>COUNTA($A$5:A1799)</f>
        <v>1160</v>
      </c>
      <c r="B1800" s="137" t="s">
        <v>2643</v>
      </c>
      <c r="C1800" s="35" t="s">
        <v>2815</v>
      </c>
      <c r="D1800" s="35" t="s">
        <v>2816</v>
      </c>
      <c r="E1800" s="35" t="s">
        <v>2818</v>
      </c>
      <c r="F1800" s="35" t="s">
        <v>36</v>
      </c>
      <c r="G1800" s="35">
        <v>5</v>
      </c>
      <c r="H1800" s="35" t="s">
        <v>196</v>
      </c>
      <c r="I1800" s="35" t="s">
        <v>2816</v>
      </c>
      <c r="J1800" s="35" t="s">
        <v>1967</v>
      </c>
      <c r="K1800" s="35">
        <v>960</v>
      </c>
      <c r="L1800" s="35">
        <v>960</v>
      </c>
      <c r="M1800" s="124" t="s">
        <v>2819</v>
      </c>
      <c r="N1800" s="124"/>
    </row>
    <row r="1801" ht="28.5" spans="1:14">
      <c r="A1801" s="137">
        <f>COUNTA($A$5:A1800)</f>
        <v>1161</v>
      </c>
      <c r="B1801" s="137" t="s">
        <v>2643</v>
      </c>
      <c r="C1801" s="35" t="s">
        <v>2815</v>
      </c>
      <c r="D1801" s="35" t="s">
        <v>2816</v>
      </c>
      <c r="E1801" s="35" t="s">
        <v>2820</v>
      </c>
      <c r="F1801" s="35" t="s">
        <v>64</v>
      </c>
      <c r="G1801" s="35">
        <v>4</v>
      </c>
      <c r="H1801" s="35" t="s">
        <v>196</v>
      </c>
      <c r="I1801" s="35" t="s">
        <v>2816</v>
      </c>
      <c r="J1801" s="35" t="s">
        <v>1898</v>
      </c>
      <c r="K1801" s="35">
        <v>480</v>
      </c>
      <c r="L1801" s="35">
        <v>480</v>
      </c>
      <c r="M1801" s="124"/>
      <c r="N1801" s="124"/>
    </row>
    <row r="1802" ht="28.5" spans="1:14">
      <c r="A1802" s="137">
        <f>COUNTA($A$5:A1801)</f>
        <v>1162</v>
      </c>
      <c r="B1802" s="137" t="s">
        <v>2643</v>
      </c>
      <c r="C1802" s="35" t="s">
        <v>2815</v>
      </c>
      <c r="D1802" s="35" t="s">
        <v>2816</v>
      </c>
      <c r="E1802" s="35" t="s">
        <v>2821</v>
      </c>
      <c r="F1802" s="35" t="s">
        <v>45</v>
      </c>
      <c r="G1802" s="35">
        <v>3</v>
      </c>
      <c r="H1802" s="35" t="s">
        <v>196</v>
      </c>
      <c r="I1802" s="35" t="s">
        <v>2816</v>
      </c>
      <c r="J1802" s="35" t="s">
        <v>1887</v>
      </c>
      <c r="K1802" s="35">
        <v>1024</v>
      </c>
      <c r="L1802" s="35">
        <v>1024</v>
      </c>
      <c r="M1802" s="124"/>
      <c r="N1802" s="124"/>
    </row>
    <row r="1803" ht="71.25" spans="1:14">
      <c r="A1803" s="137">
        <f>COUNTA($A$5:A1802)</f>
        <v>1163</v>
      </c>
      <c r="B1803" s="137" t="s">
        <v>2643</v>
      </c>
      <c r="C1803" s="35" t="s">
        <v>2815</v>
      </c>
      <c r="D1803" s="35" t="s">
        <v>2816</v>
      </c>
      <c r="E1803" s="35" t="s">
        <v>2822</v>
      </c>
      <c r="F1803" s="35" t="s">
        <v>45</v>
      </c>
      <c r="G1803" s="35">
        <v>4</v>
      </c>
      <c r="H1803" s="35" t="s">
        <v>196</v>
      </c>
      <c r="I1803" s="35" t="s">
        <v>2816</v>
      </c>
      <c r="J1803" s="35" t="s">
        <v>2391</v>
      </c>
      <c r="K1803" s="35">
        <v>1728</v>
      </c>
      <c r="L1803" s="35">
        <v>1728</v>
      </c>
      <c r="M1803" s="35" t="s">
        <v>2823</v>
      </c>
      <c r="N1803" s="35" t="s">
        <v>2824</v>
      </c>
    </row>
    <row r="1804" ht="28.5" spans="1:14">
      <c r="A1804" s="137">
        <f>COUNTA($A$5:A1803)</f>
        <v>1164</v>
      </c>
      <c r="B1804" s="137" t="s">
        <v>2643</v>
      </c>
      <c r="C1804" s="35" t="s">
        <v>2815</v>
      </c>
      <c r="D1804" s="35" t="s">
        <v>2816</v>
      </c>
      <c r="E1804" s="35" t="s">
        <v>2825</v>
      </c>
      <c r="F1804" s="35" t="s">
        <v>112</v>
      </c>
      <c r="G1804" s="35">
        <v>3</v>
      </c>
      <c r="H1804" s="35" t="s">
        <v>196</v>
      </c>
      <c r="I1804" s="35" t="s">
        <v>2816</v>
      </c>
      <c r="J1804" s="35" t="s">
        <v>1957</v>
      </c>
      <c r="K1804" s="35">
        <v>1920</v>
      </c>
      <c r="L1804" s="35">
        <v>1920</v>
      </c>
      <c r="M1804" s="124"/>
      <c r="N1804" s="124"/>
    </row>
    <row r="1805" ht="28.5" spans="1:14">
      <c r="A1805" s="137">
        <f>COUNTA($A$5:A1804)</f>
        <v>1165</v>
      </c>
      <c r="B1805" s="137" t="s">
        <v>2643</v>
      </c>
      <c r="C1805" s="35" t="s">
        <v>2815</v>
      </c>
      <c r="D1805" s="35" t="s">
        <v>2816</v>
      </c>
      <c r="E1805" s="35" t="s">
        <v>2826</v>
      </c>
      <c r="F1805" s="35" t="s">
        <v>36</v>
      </c>
      <c r="G1805" s="35">
        <v>3</v>
      </c>
      <c r="H1805" s="35" t="s">
        <v>196</v>
      </c>
      <c r="I1805" s="35" t="s">
        <v>2816</v>
      </c>
      <c r="J1805" s="35" t="s">
        <v>2012</v>
      </c>
      <c r="K1805" s="35">
        <v>1008</v>
      </c>
      <c r="L1805" s="35">
        <v>1008</v>
      </c>
      <c r="M1805" s="124"/>
      <c r="N1805" s="124"/>
    </row>
    <row r="1806" ht="71.25" spans="1:14">
      <c r="A1806" s="137">
        <f>COUNTA($A$5:A1805)</f>
        <v>1166</v>
      </c>
      <c r="B1806" s="137" t="s">
        <v>2643</v>
      </c>
      <c r="C1806" s="35" t="s">
        <v>2815</v>
      </c>
      <c r="D1806" s="35" t="s">
        <v>2816</v>
      </c>
      <c r="E1806" s="35" t="s">
        <v>2827</v>
      </c>
      <c r="F1806" s="35" t="s">
        <v>23</v>
      </c>
      <c r="G1806" s="35">
        <v>5</v>
      </c>
      <c r="H1806" s="35" t="s">
        <v>196</v>
      </c>
      <c r="I1806" s="35" t="s">
        <v>2816</v>
      </c>
      <c r="J1806" s="35" t="s">
        <v>1957</v>
      </c>
      <c r="K1806" s="35">
        <v>1920</v>
      </c>
      <c r="L1806" s="35">
        <v>1920</v>
      </c>
      <c r="M1806" s="124" t="s">
        <v>2828</v>
      </c>
      <c r="N1806" s="124"/>
    </row>
    <row r="1807" ht="71.25" spans="1:14">
      <c r="A1807" s="137">
        <f>COUNTA($A$5:A1806)</f>
        <v>1167</v>
      </c>
      <c r="B1807" s="137" t="s">
        <v>2643</v>
      </c>
      <c r="C1807" s="35" t="s">
        <v>2815</v>
      </c>
      <c r="D1807" s="35" t="s">
        <v>2816</v>
      </c>
      <c r="E1807" s="35" t="s">
        <v>2829</v>
      </c>
      <c r="F1807" s="35" t="s">
        <v>40</v>
      </c>
      <c r="G1807" s="35">
        <v>4</v>
      </c>
      <c r="H1807" s="35" t="s">
        <v>196</v>
      </c>
      <c r="I1807" s="35" t="s">
        <v>2816</v>
      </c>
      <c r="J1807" s="35" t="s">
        <v>2026</v>
      </c>
      <c r="K1807" s="35">
        <v>2560</v>
      </c>
      <c r="L1807" s="35">
        <v>2560</v>
      </c>
      <c r="M1807" s="124" t="s">
        <v>2830</v>
      </c>
      <c r="N1807" s="124"/>
    </row>
    <row r="1808" ht="28.5" spans="1:14">
      <c r="A1808" s="137">
        <f>COUNTA($A$5:A1807)</f>
        <v>1168</v>
      </c>
      <c r="B1808" s="137" t="s">
        <v>2643</v>
      </c>
      <c r="C1808" s="35" t="s">
        <v>2815</v>
      </c>
      <c r="D1808" s="35" t="s">
        <v>2816</v>
      </c>
      <c r="E1808" s="35" t="s">
        <v>2831</v>
      </c>
      <c r="F1808" s="35" t="s">
        <v>23</v>
      </c>
      <c r="G1808" s="35">
        <v>7</v>
      </c>
      <c r="H1808" s="35" t="s">
        <v>196</v>
      </c>
      <c r="I1808" s="35" t="s">
        <v>2816</v>
      </c>
      <c r="J1808" s="35" t="s">
        <v>1967</v>
      </c>
      <c r="K1808" s="35">
        <v>1280</v>
      </c>
      <c r="L1808" s="35">
        <v>1280</v>
      </c>
      <c r="M1808" s="124"/>
      <c r="N1808" s="124"/>
    </row>
    <row r="1809" ht="71.25" spans="1:14">
      <c r="A1809" s="137">
        <f>COUNTA($A$5:A1808)</f>
        <v>1169</v>
      </c>
      <c r="B1809" s="137" t="s">
        <v>2643</v>
      </c>
      <c r="C1809" s="35" t="s">
        <v>2815</v>
      </c>
      <c r="D1809" s="35" t="s">
        <v>2816</v>
      </c>
      <c r="E1809" s="35" t="s">
        <v>2832</v>
      </c>
      <c r="F1809" s="35" t="s">
        <v>36</v>
      </c>
      <c r="G1809" s="35">
        <v>3</v>
      </c>
      <c r="H1809" s="32" t="s">
        <v>196</v>
      </c>
      <c r="I1809" s="35" t="s">
        <v>2816</v>
      </c>
      <c r="J1809" s="35" t="s">
        <v>1970</v>
      </c>
      <c r="K1809" s="66">
        <v>720</v>
      </c>
      <c r="L1809" s="66">
        <v>720</v>
      </c>
      <c r="M1809" s="124" t="s">
        <v>2833</v>
      </c>
      <c r="N1809" s="124"/>
    </row>
    <row r="1810" ht="28.5" spans="1:14">
      <c r="A1810" s="137">
        <f>COUNTA($A$5:A1809)</f>
        <v>1170</v>
      </c>
      <c r="B1810" s="137" t="s">
        <v>2643</v>
      </c>
      <c r="C1810" s="35" t="s">
        <v>2815</v>
      </c>
      <c r="D1810" s="35" t="s">
        <v>2816</v>
      </c>
      <c r="E1810" s="35" t="s">
        <v>2834</v>
      </c>
      <c r="F1810" s="35" t="s">
        <v>40</v>
      </c>
      <c r="G1810" s="32">
        <v>1</v>
      </c>
      <c r="H1810" s="32" t="s">
        <v>196</v>
      </c>
      <c r="I1810" s="35" t="s">
        <v>2816</v>
      </c>
      <c r="J1810" s="35" t="s">
        <v>2835</v>
      </c>
      <c r="K1810" s="35">
        <v>972.8</v>
      </c>
      <c r="L1810" s="35">
        <v>972.8</v>
      </c>
      <c r="M1810" s="124"/>
      <c r="N1810" s="124"/>
    </row>
    <row r="1811" ht="28.5" spans="1:14">
      <c r="A1811" s="37">
        <f>COUNTA($A$5:A1810)</f>
        <v>1171</v>
      </c>
      <c r="B1811" s="37" t="s">
        <v>2643</v>
      </c>
      <c r="C1811" s="35" t="s">
        <v>2815</v>
      </c>
      <c r="D1811" s="35" t="s">
        <v>2816</v>
      </c>
      <c r="E1811" s="35" t="s">
        <v>2836</v>
      </c>
      <c r="F1811" s="35" t="s">
        <v>23</v>
      </c>
      <c r="G1811" s="35">
        <v>6</v>
      </c>
      <c r="H1811" s="32" t="s">
        <v>196</v>
      </c>
      <c r="I1811" s="35" t="s">
        <v>2816</v>
      </c>
      <c r="J1811" s="35" t="s">
        <v>2496</v>
      </c>
      <c r="K1811" s="35">
        <v>4480</v>
      </c>
      <c r="L1811" s="35">
        <v>4960</v>
      </c>
      <c r="M1811" s="124"/>
      <c r="N1811" s="124"/>
    </row>
    <row r="1812" ht="28.5" spans="1:14">
      <c r="A1812" s="37"/>
      <c r="B1812" s="37"/>
      <c r="C1812" s="35"/>
      <c r="D1812" s="35"/>
      <c r="E1812" s="35"/>
      <c r="F1812" s="35"/>
      <c r="G1812" s="35"/>
      <c r="H1812" s="35" t="s">
        <v>191</v>
      </c>
      <c r="I1812" s="35"/>
      <c r="J1812" s="35" t="s">
        <v>1898</v>
      </c>
      <c r="K1812" s="35">
        <v>480</v>
      </c>
      <c r="L1812" s="35"/>
      <c r="M1812" s="124"/>
      <c r="N1812" s="124"/>
    </row>
    <row r="1813" ht="28.5" spans="1:14">
      <c r="A1813" s="37">
        <f>COUNTA($A$5:A1812)</f>
        <v>1172</v>
      </c>
      <c r="B1813" s="37" t="s">
        <v>2643</v>
      </c>
      <c r="C1813" s="35" t="s">
        <v>2815</v>
      </c>
      <c r="D1813" s="35" t="s">
        <v>2816</v>
      </c>
      <c r="E1813" s="35" t="s">
        <v>2837</v>
      </c>
      <c r="F1813" s="35" t="s">
        <v>36</v>
      </c>
      <c r="G1813" s="35">
        <v>3</v>
      </c>
      <c r="H1813" s="32" t="s">
        <v>196</v>
      </c>
      <c r="I1813" s="35" t="s">
        <v>2816</v>
      </c>
      <c r="J1813" s="35" t="s">
        <v>1970</v>
      </c>
      <c r="K1813" s="35">
        <v>720</v>
      </c>
      <c r="L1813" s="35">
        <v>960</v>
      </c>
      <c r="M1813" s="124"/>
      <c r="N1813" s="124"/>
    </row>
    <row r="1814" ht="14.25" spans="1:14">
      <c r="A1814" s="37"/>
      <c r="B1814" s="37"/>
      <c r="C1814" s="35"/>
      <c r="D1814" s="35"/>
      <c r="E1814" s="35"/>
      <c r="F1814" s="35"/>
      <c r="G1814" s="35"/>
      <c r="H1814" s="35" t="s">
        <v>38</v>
      </c>
      <c r="I1814" s="35"/>
      <c r="J1814" s="35" t="s">
        <v>1898</v>
      </c>
      <c r="K1814" s="35">
        <v>240</v>
      </c>
      <c r="L1814" s="35"/>
      <c r="M1814" s="124"/>
      <c r="N1814" s="124"/>
    </row>
    <row r="1815" ht="14.25" spans="1:14">
      <c r="A1815" s="37">
        <f>COUNTA($A$5:A1814)</f>
        <v>1173</v>
      </c>
      <c r="B1815" s="37" t="s">
        <v>2643</v>
      </c>
      <c r="C1815" s="35" t="s">
        <v>2815</v>
      </c>
      <c r="D1815" s="35" t="s">
        <v>2816</v>
      </c>
      <c r="E1815" s="35" t="s">
        <v>2838</v>
      </c>
      <c r="F1815" s="35" t="s">
        <v>40</v>
      </c>
      <c r="G1815" s="35">
        <v>5</v>
      </c>
      <c r="H1815" s="35" t="s">
        <v>38</v>
      </c>
      <c r="I1815" s="35" t="s">
        <v>2816</v>
      </c>
      <c r="J1815" s="35" t="s">
        <v>1970</v>
      </c>
      <c r="K1815" s="35">
        <v>480</v>
      </c>
      <c r="L1815" s="35">
        <v>1440</v>
      </c>
      <c r="M1815" s="35" t="s">
        <v>2839</v>
      </c>
      <c r="N1815" s="124"/>
    </row>
    <row r="1816" ht="28.5" spans="1:14">
      <c r="A1816" s="37"/>
      <c r="B1816" s="37"/>
      <c r="C1816" s="35"/>
      <c r="D1816" s="35"/>
      <c r="E1816" s="35"/>
      <c r="F1816" s="35"/>
      <c r="G1816" s="35"/>
      <c r="H1816" s="32" t="s">
        <v>196</v>
      </c>
      <c r="I1816" s="35"/>
      <c r="J1816" s="35" t="s">
        <v>1970</v>
      </c>
      <c r="K1816" s="35">
        <v>960</v>
      </c>
      <c r="L1816" s="35"/>
      <c r="M1816" s="35"/>
      <c r="N1816" s="124"/>
    </row>
    <row r="1817" ht="14.25" spans="1:14">
      <c r="A1817" s="37">
        <f>COUNTA($A$5:A1816)</f>
        <v>1174</v>
      </c>
      <c r="B1817" s="37" t="s">
        <v>2643</v>
      </c>
      <c r="C1817" s="35" t="s">
        <v>2815</v>
      </c>
      <c r="D1817" s="35" t="s">
        <v>2816</v>
      </c>
      <c r="E1817" s="35" t="s">
        <v>2840</v>
      </c>
      <c r="F1817" s="35" t="s">
        <v>45</v>
      </c>
      <c r="G1817" s="35">
        <v>3</v>
      </c>
      <c r="H1817" s="35" t="s">
        <v>38</v>
      </c>
      <c r="I1817" s="35" t="s">
        <v>2816</v>
      </c>
      <c r="J1817" s="35" t="s">
        <v>1898</v>
      </c>
      <c r="K1817" s="35">
        <v>320</v>
      </c>
      <c r="L1817" s="35">
        <v>1600</v>
      </c>
      <c r="M1817" s="35" t="s">
        <v>2841</v>
      </c>
      <c r="N1817" s="124"/>
    </row>
    <row r="1818" ht="28.5" spans="1:14">
      <c r="A1818" s="37"/>
      <c r="B1818" s="37"/>
      <c r="C1818" s="35"/>
      <c r="D1818" s="35"/>
      <c r="E1818" s="35"/>
      <c r="F1818" s="35"/>
      <c r="G1818" s="35"/>
      <c r="H1818" s="35" t="s">
        <v>196</v>
      </c>
      <c r="I1818" s="35"/>
      <c r="J1818" s="35" t="s">
        <v>1967</v>
      </c>
      <c r="K1818" s="35">
        <v>1280</v>
      </c>
      <c r="L1818" s="35"/>
      <c r="M1818" s="35"/>
      <c r="N1818" s="124"/>
    </row>
    <row r="1819" ht="28.5" spans="1:14">
      <c r="A1819" s="137">
        <f>COUNTA($A$5:A1818)</f>
        <v>1175</v>
      </c>
      <c r="B1819" s="137" t="s">
        <v>2643</v>
      </c>
      <c r="C1819" s="35" t="s">
        <v>2815</v>
      </c>
      <c r="D1819" s="35" t="s">
        <v>2842</v>
      </c>
      <c r="E1819" s="35" t="s">
        <v>2843</v>
      </c>
      <c r="F1819" s="35" t="s">
        <v>36</v>
      </c>
      <c r="G1819" s="35">
        <v>5</v>
      </c>
      <c r="H1819" s="35" t="s">
        <v>196</v>
      </c>
      <c r="I1819" s="35" t="s">
        <v>2842</v>
      </c>
      <c r="J1819" s="35" t="s">
        <v>1957</v>
      </c>
      <c r="K1819" s="35">
        <v>1440</v>
      </c>
      <c r="L1819" s="35">
        <v>1440</v>
      </c>
      <c r="M1819" s="124"/>
      <c r="N1819" s="124"/>
    </row>
    <row r="1820" ht="28.5" spans="1:14">
      <c r="A1820" s="137">
        <f>COUNTA($A$5:A1819)</f>
        <v>1176</v>
      </c>
      <c r="B1820" s="137" t="s">
        <v>2643</v>
      </c>
      <c r="C1820" s="35" t="s">
        <v>2815</v>
      </c>
      <c r="D1820" s="35" t="s">
        <v>2842</v>
      </c>
      <c r="E1820" s="35" t="s">
        <v>2844</v>
      </c>
      <c r="F1820" s="35" t="s">
        <v>40</v>
      </c>
      <c r="G1820" s="35">
        <v>2</v>
      </c>
      <c r="H1820" s="35" t="s">
        <v>196</v>
      </c>
      <c r="I1820" s="35" t="s">
        <v>2842</v>
      </c>
      <c r="J1820" s="35" t="s">
        <v>1998</v>
      </c>
      <c r="K1820" s="35">
        <v>2240</v>
      </c>
      <c r="L1820" s="35">
        <v>2240</v>
      </c>
      <c r="M1820" s="124"/>
      <c r="N1820" s="124"/>
    </row>
    <row r="1821" ht="28.5" spans="1:14">
      <c r="A1821" s="137">
        <f>COUNTA($A$5:A1820)</f>
        <v>1177</v>
      </c>
      <c r="B1821" s="137" t="s">
        <v>2643</v>
      </c>
      <c r="C1821" s="66" t="s">
        <v>2815</v>
      </c>
      <c r="D1821" s="66" t="s">
        <v>2842</v>
      </c>
      <c r="E1821" s="66" t="s">
        <v>2845</v>
      </c>
      <c r="F1821" s="66" t="s">
        <v>23</v>
      </c>
      <c r="G1821" s="66">
        <v>4</v>
      </c>
      <c r="H1821" s="66" t="s">
        <v>196</v>
      </c>
      <c r="I1821" s="66" t="s">
        <v>2842</v>
      </c>
      <c r="J1821" s="66" t="s">
        <v>1957</v>
      </c>
      <c r="K1821" s="66">
        <v>1920</v>
      </c>
      <c r="L1821" s="66">
        <v>1920</v>
      </c>
      <c r="M1821" s="162"/>
      <c r="N1821" s="162"/>
    </row>
    <row r="1822" ht="28.5" spans="1:14">
      <c r="A1822" s="137">
        <f>COUNTA($A$5:A1821)</f>
        <v>1178</v>
      </c>
      <c r="B1822" s="137" t="s">
        <v>2643</v>
      </c>
      <c r="C1822" s="35" t="s">
        <v>2815</v>
      </c>
      <c r="D1822" s="35" t="s">
        <v>2842</v>
      </c>
      <c r="E1822" s="35" t="s">
        <v>2846</v>
      </c>
      <c r="F1822" s="35" t="s">
        <v>112</v>
      </c>
      <c r="G1822" s="35">
        <v>4</v>
      </c>
      <c r="H1822" s="32" t="s">
        <v>196</v>
      </c>
      <c r="I1822" s="35" t="s">
        <v>2842</v>
      </c>
      <c r="J1822" s="35" t="s">
        <v>2496</v>
      </c>
      <c r="K1822" s="35">
        <v>4480</v>
      </c>
      <c r="L1822" s="66">
        <v>2760</v>
      </c>
      <c r="M1822" s="162" t="s">
        <v>2847</v>
      </c>
      <c r="N1822" s="124"/>
    </row>
    <row r="1823" ht="28.5" spans="1:14">
      <c r="A1823" s="37">
        <f>COUNTA($A$5:A1822)</f>
        <v>1179</v>
      </c>
      <c r="B1823" s="37" t="s">
        <v>2643</v>
      </c>
      <c r="C1823" s="35" t="s">
        <v>2815</v>
      </c>
      <c r="D1823" s="35" t="s">
        <v>2842</v>
      </c>
      <c r="E1823" s="35" t="s">
        <v>2848</v>
      </c>
      <c r="F1823" s="35" t="s">
        <v>60</v>
      </c>
      <c r="G1823" s="35">
        <v>3</v>
      </c>
      <c r="H1823" s="35" t="s">
        <v>196</v>
      </c>
      <c r="I1823" s="35" t="s">
        <v>2842</v>
      </c>
      <c r="J1823" s="35" t="s">
        <v>2353</v>
      </c>
      <c r="K1823" s="35">
        <v>1792</v>
      </c>
      <c r="L1823" s="35">
        <v>2816</v>
      </c>
      <c r="M1823" s="124"/>
      <c r="N1823" s="124"/>
    </row>
    <row r="1824" ht="14.25" spans="1:14">
      <c r="A1824" s="37"/>
      <c r="B1824" s="37"/>
      <c r="C1824" s="35"/>
      <c r="D1824" s="35"/>
      <c r="E1824" s="66"/>
      <c r="F1824" s="35"/>
      <c r="G1824" s="35"/>
      <c r="H1824" s="35" t="s">
        <v>95</v>
      </c>
      <c r="I1824" s="35"/>
      <c r="J1824" s="35" t="s">
        <v>1898</v>
      </c>
      <c r="K1824" s="35">
        <v>640</v>
      </c>
      <c r="L1824" s="35"/>
      <c r="M1824" s="124"/>
      <c r="N1824" s="124"/>
    </row>
    <row r="1825" ht="28.5" spans="1:14">
      <c r="A1825" s="37"/>
      <c r="B1825" s="37"/>
      <c r="C1825" s="35"/>
      <c r="D1825" s="35"/>
      <c r="E1825" s="66"/>
      <c r="F1825" s="35"/>
      <c r="G1825" s="35"/>
      <c r="H1825" s="35" t="s">
        <v>191</v>
      </c>
      <c r="I1825" s="35"/>
      <c r="J1825" s="35" t="s">
        <v>2556</v>
      </c>
      <c r="K1825" s="35">
        <v>384</v>
      </c>
      <c r="L1825" s="35"/>
      <c r="M1825" s="124"/>
      <c r="N1825" s="124"/>
    </row>
    <row r="1826" ht="28.5" spans="1:14">
      <c r="A1826" s="37">
        <f>COUNTA($A$5:A1825)</f>
        <v>1180</v>
      </c>
      <c r="B1826" s="37" t="s">
        <v>2643</v>
      </c>
      <c r="C1826" s="35" t="s">
        <v>2815</v>
      </c>
      <c r="D1826" s="35" t="s">
        <v>2842</v>
      </c>
      <c r="E1826" s="35" t="s">
        <v>2849</v>
      </c>
      <c r="F1826" s="35" t="s">
        <v>36</v>
      </c>
      <c r="G1826" s="35">
        <v>1</v>
      </c>
      <c r="H1826" s="35" t="s">
        <v>196</v>
      </c>
      <c r="I1826" s="35" t="s">
        <v>2842</v>
      </c>
      <c r="J1826" s="35" t="s">
        <v>1957</v>
      </c>
      <c r="K1826" s="35">
        <v>1440</v>
      </c>
      <c r="L1826" s="35">
        <v>2880</v>
      </c>
      <c r="M1826" s="124"/>
      <c r="N1826" s="124"/>
    </row>
    <row r="1827" ht="14.25" spans="1:14">
      <c r="A1827" s="37"/>
      <c r="B1827" s="37"/>
      <c r="C1827" s="35"/>
      <c r="D1827" s="35"/>
      <c r="E1827" s="66"/>
      <c r="F1827" s="35"/>
      <c r="G1827" s="35"/>
      <c r="H1827" s="35" t="s">
        <v>95</v>
      </c>
      <c r="I1827" s="35"/>
      <c r="J1827" s="35" t="s">
        <v>1957</v>
      </c>
      <c r="K1827" s="35">
        <v>1440</v>
      </c>
      <c r="L1827" s="35"/>
      <c r="M1827" s="124"/>
      <c r="N1827" s="124"/>
    </row>
    <row r="1828" ht="71.25" spans="1:14">
      <c r="A1828" s="137">
        <f>COUNTA($A$5:A1827)</f>
        <v>1181</v>
      </c>
      <c r="B1828" s="137" t="s">
        <v>2643</v>
      </c>
      <c r="C1828" s="35" t="s">
        <v>2815</v>
      </c>
      <c r="D1828" s="35" t="s">
        <v>2850</v>
      </c>
      <c r="E1828" s="35" t="s">
        <v>2851</v>
      </c>
      <c r="F1828" s="66" t="s">
        <v>23</v>
      </c>
      <c r="G1828" s="35">
        <v>4</v>
      </c>
      <c r="H1828" s="35" t="s">
        <v>196</v>
      </c>
      <c r="I1828" s="35" t="s">
        <v>2850</v>
      </c>
      <c r="J1828" s="35" t="s">
        <v>2256</v>
      </c>
      <c r="K1828" s="35">
        <v>1152</v>
      </c>
      <c r="L1828" s="35">
        <v>1152</v>
      </c>
      <c r="M1828" s="35" t="s">
        <v>2852</v>
      </c>
      <c r="N1828" s="124"/>
    </row>
    <row r="1829" ht="28.5" spans="1:14">
      <c r="A1829" s="137">
        <f>COUNTA($A$5:A1828)</f>
        <v>1182</v>
      </c>
      <c r="B1829" s="137" t="s">
        <v>2643</v>
      </c>
      <c r="C1829" s="35" t="s">
        <v>2815</v>
      </c>
      <c r="D1829" s="35" t="s">
        <v>2850</v>
      </c>
      <c r="E1829" s="35" t="s">
        <v>2853</v>
      </c>
      <c r="F1829" s="35" t="s">
        <v>36</v>
      </c>
      <c r="G1829" s="35">
        <v>3</v>
      </c>
      <c r="H1829" s="35" t="s">
        <v>196</v>
      </c>
      <c r="I1829" s="35" t="s">
        <v>2850</v>
      </c>
      <c r="J1829" s="35" t="s">
        <v>1967</v>
      </c>
      <c r="K1829" s="35">
        <v>960</v>
      </c>
      <c r="L1829" s="35">
        <v>960</v>
      </c>
      <c r="M1829" s="124"/>
      <c r="N1829" s="124"/>
    </row>
    <row r="1830" ht="28.5" spans="1:14">
      <c r="A1830" s="137">
        <f>COUNTA($A$5:A1829)</f>
        <v>1183</v>
      </c>
      <c r="B1830" s="137" t="s">
        <v>2643</v>
      </c>
      <c r="C1830" s="35" t="s">
        <v>2815</v>
      </c>
      <c r="D1830" s="35" t="s">
        <v>2850</v>
      </c>
      <c r="E1830" s="35" t="s">
        <v>2854</v>
      </c>
      <c r="F1830" s="35" t="s">
        <v>23</v>
      </c>
      <c r="G1830" s="35">
        <v>4</v>
      </c>
      <c r="H1830" s="35" t="s">
        <v>196</v>
      </c>
      <c r="I1830" s="35" t="s">
        <v>2850</v>
      </c>
      <c r="J1830" s="35" t="s">
        <v>2341</v>
      </c>
      <c r="K1830" s="35">
        <v>1408</v>
      </c>
      <c r="L1830" s="35">
        <v>1408</v>
      </c>
      <c r="M1830" s="124"/>
      <c r="N1830" s="124"/>
    </row>
    <row r="1831" ht="28.5" spans="1:14">
      <c r="A1831" s="137">
        <f>COUNTA($A$5:A1830)</f>
        <v>1184</v>
      </c>
      <c r="B1831" s="137" t="s">
        <v>2643</v>
      </c>
      <c r="C1831" s="35" t="s">
        <v>2815</v>
      </c>
      <c r="D1831" s="35" t="s">
        <v>2850</v>
      </c>
      <c r="E1831" s="35" t="s">
        <v>2855</v>
      </c>
      <c r="F1831" s="35" t="s">
        <v>40</v>
      </c>
      <c r="G1831" s="35">
        <v>3</v>
      </c>
      <c r="H1831" s="35" t="s">
        <v>196</v>
      </c>
      <c r="I1831" s="35" t="s">
        <v>2850</v>
      </c>
      <c r="J1831" s="35" t="s">
        <v>2314</v>
      </c>
      <c r="K1831" s="35">
        <v>3200</v>
      </c>
      <c r="L1831" s="35">
        <v>3200</v>
      </c>
      <c r="M1831" s="124"/>
      <c r="N1831" s="124"/>
    </row>
    <row r="1832" ht="71.25" spans="1:14">
      <c r="A1832" s="137">
        <f>COUNTA($A$5:A1831)</f>
        <v>1185</v>
      </c>
      <c r="B1832" s="137" t="s">
        <v>2643</v>
      </c>
      <c r="C1832" s="35" t="s">
        <v>2815</v>
      </c>
      <c r="D1832" s="35" t="s">
        <v>2856</v>
      </c>
      <c r="E1832" s="35" t="s">
        <v>2857</v>
      </c>
      <c r="F1832" s="35" t="s">
        <v>60</v>
      </c>
      <c r="G1832" s="35">
        <v>3</v>
      </c>
      <c r="H1832" s="35" t="s">
        <v>196</v>
      </c>
      <c r="I1832" s="35" t="s">
        <v>2856</v>
      </c>
      <c r="J1832" s="35" t="s">
        <v>1967</v>
      </c>
      <c r="K1832" s="35">
        <v>1280</v>
      </c>
      <c r="L1832" s="35">
        <v>1280</v>
      </c>
      <c r="M1832" s="124" t="s">
        <v>2858</v>
      </c>
      <c r="N1832" s="124"/>
    </row>
    <row r="1833" ht="28.5" spans="1:14">
      <c r="A1833" s="137">
        <f>COUNTA($A$5:A1832)</f>
        <v>1186</v>
      </c>
      <c r="B1833" s="137" t="s">
        <v>2643</v>
      </c>
      <c r="C1833" s="35" t="s">
        <v>2815</v>
      </c>
      <c r="D1833" s="35" t="s">
        <v>2856</v>
      </c>
      <c r="E1833" s="35" t="s">
        <v>2859</v>
      </c>
      <c r="F1833" s="35" t="s">
        <v>23</v>
      </c>
      <c r="G1833" s="35">
        <v>5</v>
      </c>
      <c r="H1833" s="35" t="s">
        <v>196</v>
      </c>
      <c r="I1833" s="35" t="s">
        <v>2856</v>
      </c>
      <c r="J1833" s="35" t="s">
        <v>1978</v>
      </c>
      <c r="K1833" s="35">
        <v>832</v>
      </c>
      <c r="L1833" s="35">
        <v>832</v>
      </c>
      <c r="M1833" s="124"/>
      <c r="N1833" s="124"/>
    </row>
    <row r="1834" ht="71.25" spans="1:14">
      <c r="A1834" s="137">
        <f>COUNTA($A$5:A1833)</f>
        <v>1187</v>
      </c>
      <c r="B1834" s="137" t="s">
        <v>2643</v>
      </c>
      <c r="C1834" s="35" t="s">
        <v>2815</v>
      </c>
      <c r="D1834" s="35" t="s">
        <v>2856</v>
      </c>
      <c r="E1834" s="35" t="s">
        <v>2860</v>
      </c>
      <c r="F1834" s="35" t="s">
        <v>45</v>
      </c>
      <c r="G1834" s="35">
        <v>3</v>
      </c>
      <c r="H1834" s="35" t="s">
        <v>196</v>
      </c>
      <c r="I1834" s="35" t="s">
        <v>2856</v>
      </c>
      <c r="J1834" s="35" t="s">
        <v>1937</v>
      </c>
      <c r="K1834" s="35">
        <v>1600</v>
      </c>
      <c r="L1834" s="35">
        <v>1600</v>
      </c>
      <c r="M1834" s="35" t="s">
        <v>2861</v>
      </c>
      <c r="N1834" s="124"/>
    </row>
    <row r="1835" ht="71.25" spans="1:14">
      <c r="A1835" s="137">
        <f>COUNTA($A$5:A1834)</f>
        <v>1188</v>
      </c>
      <c r="B1835" s="137" t="s">
        <v>2643</v>
      </c>
      <c r="C1835" s="32" t="s">
        <v>2862</v>
      </c>
      <c r="D1835" s="32" t="s">
        <v>2863</v>
      </c>
      <c r="E1835" s="32" t="s">
        <v>2864</v>
      </c>
      <c r="F1835" s="37" t="s">
        <v>60</v>
      </c>
      <c r="G1835" s="32">
        <v>2</v>
      </c>
      <c r="H1835" s="35" t="s">
        <v>191</v>
      </c>
      <c r="I1835" s="35" t="s">
        <v>2863</v>
      </c>
      <c r="J1835" s="35" t="s">
        <v>1967</v>
      </c>
      <c r="K1835" s="35">
        <v>960</v>
      </c>
      <c r="L1835" s="35">
        <v>520</v>
      </c>
      <c r="M1835" s="35" t="s">
        <v>2865</v>
      </c>
      <c r="N1835" s="35" t="s">
        <v>2681</v>
      </c>
    </row>
    <row r="1836" ht="28.5" spans="1:14">
      <c r="A1836" s="137">
        <f>COUNTA($A$5:A1835)</f>
        <v>1189</v>
      </c>
      <c r="B1836" s="137" t="s">
        <v>2643</v>
      </c>
      <c r="C1836" s="35" t="s">
        <v>2862</v>
      </c>
      <c r="D1836" s="35" t="s">
        <v>2863</v>
      </c>
      <c r="E1836" s="35" t="s">
        <v>2866</v>
      </c>
      <c r="F1836" s="35" t="s">
        <v>45</v>
      </c>
      <c r="G1836" s="35">
        <v>4</v>
      </c>
      <c r="H1836" s="35" t="s">
        <v>191</v>
      </c>
      <c r="I1836" s="35" t="s">
        <v>2863</v>
      </c>
      <c r="J1836" s="35" t="s">
        <v>2308</v>
      </c>
      <c r="K1836" s="35">
        <v>672</v>
      </c>
      <c r="L1836" s="35">
        <v>672</v>
      </c>
      <c r="M1836" s="124"/>
      <c r="N1836" s="124"/>
    </row>
    <row r="1837" ht="14.25" spans="1:14">
      <c r="A1837" s="37">
        <f>COUNTA($A$5:A1836)</f>
        <v>1190</v>
      </c>
      <c r="B1837" s="37" t="s">
        <v>2643</v>
      </c>
      <c r="C1837" s="32" t="s">
        <v>2862</v>
      </c>
      <c r="D1837" s="32" t="s">
        <v>2863</v>
      </c>
      <c r="E1837" s="32" t="s">
        <v>2867</v>
      </c>
      <c r="F1837" s="32" t="s">
        <v>60</v>
      </c>
      <c r="G1837" s="32">
        <v>4</v>
      </c>
      <c r="H1837" s="35" t="s">
        <v>25</v>
      </c>
      <c r="I1837" s="35" t="s">
        <v>2863</v>
      </c>
      <c r="J1837" s="35" t="s">
        <v>2868</v>
      </c>
      <c r="K1837" s="35">
        <v>276</v>
      </c>
      <c r="L1837" s="35">
        <v>1476</v>
      </c>
      <c r="M1837" s="124"/>
      <c r="N1837" s="124"/>
    </row>
    <row r="1838" ht="28.5" spans="1:14">
      <c r="A1838" s="37"/>
      <c r="B1838" s="37"/>
      <c r="C1838" s="32"/>
      <c r="D1838" s="32"/>
      <c r="E1838" s="32"/>
      <c r="F1838" s="32"/>
      <c r="G1838" s="32"/>
      <c r="H1838" s="35" t="s">
        <v>191</v>
      </c>
      <c r="I1838" s="35"/>
      <c r="J1838" s="35" t="s">
        <v>1937</v>
      </c>
      <c r="K1838" s="35">
        <v>1200</v>
      </c>
      <c r="L1838" s="35"/>
      <c r="M1838" s="124"/>
      <c r="N1838" s="124"/>
    </row>
    <row r="1839" ht="14.25" spans="1:14">
      <c r="A1839" s="37">
        <f>COUNTA($A$5:A1838)</f>
        <v>1191</v>
      </c>
      <c r="B1839" s="37" t="s">
        <v>2643</v>
      </c>
      <c r="C1839" s="35" t="s">
        <v>2862</v>
      </c>
      <c r="D1839" s="35" t="s">
        <v>2863</v>
      </c>
      <c r="E1839" s="35" t="s">
        <v>2869</v>
      </c>
      <c r="F1839" s="35" t="s">
        <v>60</v>
      </c>
      <c r="G1839" s="35">
        <v>5</v>
      </c>
      <c r="H1839" s="35" t="s">
        <v>623</v>
      </c>
      <c r="I1839" s="35" t="s">
        <v>2863</v>
      </c>
      <c r="J1839" s="35" t="s">
        <v>2870</v>
      </c>
      <c r="K1839" s="35">
        <v>5000</v>
      </c>
      <c r="L1839" s="35">
        <v>5000</v>
      </c>
      <c r="M1839" s="124"/>
      <c r="N1839" s="35" t="s">
        <v>2681</v>
      </c>
    </row>
    <row r="1840" ht="28.5" spans="1:14">
      <c r="A1840" s="37"/>
      <c r="B1840" s="37"/>
      <c r="C1840" s="35"/>
      <c r="D1840" s="35"/>
      <c r="E1840" s="35"/>
      <c r="F1840" s="35"/>
      <c r="G1840" s="35"/>
      <c r="H1840" s="35" t="s">
        <v>2871</v>
      </c>
      <c r="I1840" s="35"/>
      <c r="J1840" s="35" t="s">
        <v>2669</v>
      </c>
      <c r="K1840" s="35">
        <v>6720</v>
      </c>
      <c r="L1840" s="35"/>
      <c r="M1840" s="124"/>
      <c r="N1840" s="35"/>
    </row>
    <row r="1841" ht="14.25" spans="1:14">
      <c r="A1841" s="37">
        <f>COUNTA($A$5:A1840)</f>
        <v>1192</v>
      </c>
      <c r="B1841" s="37" t="s">
        <v>2643</v>
      </c>
      <c r="C1841" s="35" t="s">
        <v>2862</v>
      </c>
      <c r="D1841" s="35" t="s">
        <v>2863</v>
      </c>
      <c r="E1841" s="35" t="s">
        <v>2872</v>
      </c>
      <c r="F1841" s="35" t="s">
        <v>40</v>
      </c>
      <c r="G1841" s="35">
        <v>5</v>
      </c>
      <c r="H1841" s="35" t="s">
        <v>90</v>
      </c>
      <c r="I1841" s="35" t="s">
        <v>2863</v>
      </c>
      <c r="J1841" s="35" t="s">
        <v>2667</v>
      </c>
      <c r="K1841" s="35">
        <v>528</v>
      </c>
      <c r="L1841" s="35">
        <v>1248</v>
      </c>
      <c r="M1841" s="35" t="s">
        <v>2873</v>
      </c>
      <c r="N1841" s="124"/>
    </row>
    <row r="1842" ht="28.5" spans="1:14">
      <c r="A1842" s="37"/>
      <c r="B1842" s="37"/>
      <c r="C1842" s="35"/>
      <c r="D1842" s="35"/>
      <c r="E1842" s="35"/>
      <c r="F1842" s="35"/>
      <c r="G1842" s="35"/>
      <c r="H1842" s="35" t="s">
        <v>221</v>
      </c>
      <c r="I1842" s="35"/>
      <c r="J1842" s="35" t="s">
        <v>1970</v>
      </c>
      <c r="K1842" s="35">
        <v>720</v>
      </c>
      <c r="L1842" s="35"/>
      <c r="M1842" s="35"/>
      <c r="N1842" s="124"/>
    </row>
    <row r="1843" ht="28.5" spans="1:14">
      <c r="A1843" s="37">
        <f>COUNTA($A$5:A1842)</f>
        <v>1193</v>
      </c>
      <c r="B1843" s="37" t="s">
        <v>2643</v>
      </c>
      <c r="C1843" s="35" t="s">
        <v>2862</v>
      </c>
      <c r="D1843" s="35" t="s">
        <v>2874</v>
      </c>
      <c r="E1843" s="35" t="s">
        <v>2875</v>
      </c>
      <c r="F1843" s="35" t="s">
        <v>36</v>
      </c>
      <c r="G1843" s="35">
        <v>7</v>
      </c>
      <c r="H1843" s="35" t="s">
        <v>196</v>
      </c>
      <c r="I1843" s="35" t="s">
        <v>2735</v>
      </c>
      <c r="J1843" s="35" t="s">
        <v>1967</v>
      </c>
      <c r="K1843" s="35">
        <v>960</v>
      </c>
      <c r="L1843" s="35">
        <v>3960</v>
      </c>
      <c r="M1843" s="124"/>
      <c r="N1843" s="124"/>
    </row>
    <row r="1844" ht="14.25" spans="1:14">
      <c r="A1844" s="37"/>
      <c r="B1844" s="37"/>
      <c r="C1844" s="35"/>
      <c r="D1844" s="35"/>
      <c r="E1844" s="35"/>
      <c r="F1844" s="35"/>
      <c r="G1844" s="35"/>
      <c r="H1844" s="35" t="s">
        <v>623</v>
      </c>
      <c r="I1844" s="35"/>
      <c r="J1844" s="35" t="s">
        <v>1990</v>
      </c>
      <c r="K1844" s="35">
        <v>3000</v>
      </c>
      <c r="L1844" s="35"/>
      <c r="M1844" s="124"/>
      <c r="N1844" s="124"/>
    </row>
    <row r="1845" ht="28.5" spans="1:14">
      <c r="A1845" s="137">
        <f>COUNTA($A$5:A1844)</f>
        <v>1194</v>
      </c>
      <c r="B1845" s="137" t="s">
        <v>2643</v>
      </c>
      <c r="C1845" s="35" t="s">
        <v>2862</v>
      </c>
      <c r="D1845" s="35" t="s">
        <v>2876</v>
      </c>
      <c r="E1845" s="35" t="s">
        <v>2877</v>
      </c>
      <c r="F1845" s="35" t="s">
        <v>40</v>
      </c>
      <c r="G1845" s="35">
        <v>5</v>
      </c>
      <c r="H1845" s="35" t="s">
        <v>191</v>
      </c>
      <c r="I1845" s="35" t="s">
        <v>2876</v>
      </c>
      <c r="J1845" s="35" t="s">
        <v>1970</v>
      </c>
      <c r="K1845" s="35">
        <v>720</v>
      </c>
      <c r="L1845" s="35">
        <v>720</v>
      </c>
      <c r="M1845" s="124"/>
      <c r="N1845" s="124"/>
    </row>
    <row r="1846" ht="28.5" spans="1:14">
      <c r="A1846" s="37">
        <f>COUNTA($A$5:A1845)</f>
        <v>1195</v>
      </c>
      <c r="B1846" s="37" t="s">
        <v>2643</v>
      </c>
      <c r="C1846" s="35" t="s">
        <v>2862</v>
      </c>
      <c r="D1846" s="35" t="s">
        <v>2876</v>
      </c>
      <c r="E1846" s="35" t="s">
        <v>2878</v>
      </c>
      <c r="F1846" s="35" t="s">
        <v>23</v>
      </c>
      <c r="G1846" s="35">
        <v>6</v>
      </c>
      <c r="H1846" s="35" t="s">
        <v>191</v>
      </c>
      <c r="I1846" s="35" t="s">
        <v>2876</v>
      </c>
      <c r="J1846" s="35" t="s">
        <v>2026</v>
      </c>
      <c r="K1846" s="35">
        <v>1920</v>
      </c>
      <c r="L1846" s="35">
        <v>4160</v>
      </c>
      <c r="M1846" s="124"/>
      <c r="N1846" s="124"/>
    </row>
    <row r="1847" ht="28.5" spans="1:14">
      <c r="A1847" s="37"/>
      <c r="B1847" s="37"/>
      <c r="C1847" s="35"/>
      <c r="D1847" s="35"/>
      <c r="E1847" s="35"/>
      <c r="F1847" s="35"/>
      <c r="G1847" s="35"/>
      <c r="H1847" s="35" t="s">
        <v>1585</v>
      </c>
      <c r="I1847" s="35"/>
      <c r="J1847" s="35" t="s">
        <v>1998</v>
      </c>
      <c r="K1847" s="35">
        <v>2240</v>
      </c>
      <c r="L1847" s="35"/>
      <c r="M1847" s="124"/>
      <c r="N1847" s="124"/>
    </row>
    <row r="1848" ht="28.5" spans="1:14">
      <c r="A1848" s="37">
        <f>COUNTA($A$5:A1847)</f>
        <v>1196</v>
      </c>
      <c r="B1848" s="37" t="s">
        <v>2643</v>
      </c>
      <c r="C1848" s="35" t="s">
        <v>2862</v>
      </c>
      <c r="D1848" s="35" t="s">
        <v>2876</v>
      </c>
      <c r="E1848" s="35" t="s">
        <v>2879</v>
      </c>
      <c r="F1848" s="35" t="s">
        <v>23</v>
      </c>
      <c r="G1848" s="35">
        <v>3</v>
      </c>
      <c r="H1848" s="35" t="s">
        <v>2880</v>
      </c>
      <c r="I1848" s="35" t="s">
        <v>2876</v>
      </c>
      <c r="J1848" s="35" t="s">
        <v>1898</v>
      </c>
      <c r="K1848" s="35">
        <v>480</v>
      </c>
      <c r="L1848" s="35">
        <v>960</v>
      </c>
      <c r="M1848" s="124"/>
      <c r="N1848" s="124"/>
    </row>
    <row r="1849" ht="28.5" spans="1:14">
      <c r="A1849" s="37"/>
      <c r="B1849" s="37"/>
      <c r="C1849" s="35"/>
      <c r="D1849" s="35"/>
      <c r="E1849" s="35"/>
      <c r="F1849" s="35"/>
      <c r="G1849" s="35"/>
      <c r="H1849" s="35" t="s">
        <v>191</v>
      </c>
      <c r="I1849" s="35"/>
      <c r="J1849" s="35" t="s">
        <v>1898</v>
      </c>
      <c r="K1849" s="35">
        <v>480</v>
      </c>
      <c r="L1849" s="35"/>
      <c r="M1849" s="124"/>
      <c r="N1849" s="124"/>
    </row>
    <row r="1850" ht="28.5" spans="1:14">
      <c r="A1850" s="137">
        <f>COUNTA($A$5:A1849)</f>
        <v>1197</v>
      </c>
      <c r="B1850" s="137" t="s">
        <v>2643</v>
      </c>
      <c r="C1850" s="35" t="s">
        <v>2862</v>
      </c>
      <c r="D1850" s="35" t="s">
        <v>2881</v>
      </c>
      <c r="E1850" s="35" t="s">
        <v>2882</v>
      </c>
      <c r="F1850" s="35" t="s">
        <v>45</v>
      </c>
      <c r="G1850" s="35">
        <v>3</v>
      </c>
      <c r="H1850" s="35" t="s">
        <v>191</v>
      </c>
      <c r="I1850" s="35" t="s">
        <v>2881</v>
      </c>
      <c r="J1850" s="35" t="s">
        <v>1898</v>
      </c>
      <c r="K1850" s="35">
        <v>480</v>
      </c>
      <c r="L1850" s="35">
        <v>480</v>
      </c>
      <c r="M1850" s="124"/>
      <c r="N1850" s="124"/>
    </row>
    <row r="1851" ht="28.5" spans="1:14">
      <c r="A1851" s="137">
        <f>COUNTA($A$5:A1850)</f>
        <v>1198</v>
      </c>
      <c r="B1851" s="137" t="s">
        <v>2643</v>
      </c>
      <c r="C1851" s="32" t="s">
        <v>2862</v>
      </c>
      <c r="D1851" s="32" t="s">
        <v>2881</v>
      </c>
      <c r="E1851" s="32" t="s">
        <v>2883</v>
      </c>
      <c r="F1851" s="32" t="s">
        <v>45</v>
      </c>
      <c r="G1851" s="35">
        <v>3</v>
      </c>
      <c r="H1851" s="35" t="s">
        <v>196</v>
      </c>
      <c r="I1851" s="35" t="s">
        <v>2881</v>
      </c>
      <c r="J1851" s="35" t="s">
        <v>1967</v>
      </c>
      <c r="K1851" s="35">
        <v>1280</v>
      </c>
      <c r="L1851" s="35">
        <v>1280</v>
      </c>
      <c r="M1851" s="124"/>
      <c r="N1851" s="124"/>
    </row>
    <row r="1852" ht="42.75" spans="1:14">
      <c r="A1852" s="137">
        <f>COUNTA($A$5:A1851)</f>
        <v>1199</v>
      </c>
      <c r="B1852" s="137" t="s">
        <v>2643</v>
      </c>
      <c r="C1852" s="32" t="s">
        <v>2862</v>
      </c>
      <c r="D1852" s="32" t="s">
        <v>2881</v>
      </c>
      <c r="E1852" s="32" t="s">
        <v>2884</v>
      </c>
      <c r="F1852" s="32" t="s">
        <v>36</v>
      </c>
      <c r="G1852" s="32">
        <v>4</v>
      </c>
      <c r="H1852" s="35" t="s">
        <v>38</v>
      </c>
      <c r="I1852" s="35" t="s">
        <v>2881</v>
      </c>
      <c r="J1852" s="35" t="s">
        <v>1898</v>
      </c>
      <c r="K1852" s="35">
        <v>240</v>
      </c>
      <c r="L1852" s="35">
        <v>240</v>
      </c>
      <c r="M1852" s="124"/>
      <c r="N1852" s="124" t="s">
        <v>2885</v>
      </c>
    </row>
    <row r="1853" ht="71.25" spans="1:14">
      <c r="A1853" s="137">
        <f>COUNTA($A$5:A1852)</f>
        <v>1200</v>
      </c>
      <c r="B1853" s="137" t="s">
        <v>2643</v>
      </c>
      <c r="C1853" s="32" t="s">
        <v>2862</v>
      </c>
      <c r="D1853" s="32" t="s">
        <v>2881</v>
      </c>
      <c r="E1853" s="37" t="s">
        <v>2886</v>
      </c>
      <c r="F1853" s="37" t="s">
        <v>36</v>
      </c>
      <c r="G1853" s="37">
        <v>4</v>
      </c>
      <c r="H1853" s="35" t="s">
        <v>191</v>
      </c>
      <c r="I1853" s="35" t="s">
        <v>2881</v>
      </c>
      <c r="J1853" s="35" t="s">
        <v>1898</v>
      </c>
      <c r="K1853" s="35">
        <v>360</v>
      </c>
      <c r="L1853" s="35">
        <v>360</v>
      </c>
      <c r="M1853" s="124"/>
      <c r="N1853" s="124" t="s">
        <v>2887</v>
      </c>
    </row>
    <row r="1854" ht="28.5" spans="1:14">
      <c r="A1854" s="137">
        <f>COUNTA($A$5:A1853)</f>
        <v>1201</v>
      </c>
      <c r="B1854" s="137" t="s">
        <v>2643</v>
      </c>
      <c r="C1854" s="32" t="s">
        <v>2862</v>
      </c>
      <c r="D1854" s="37" t="s">
        <v>2888</v>
      </c>
      <c r="E1854" s="37" t="s">
        <v>2889</v>
      </c>
      <c r="F1854" s="37" t="s">
        <v>60</v>
      </c>
      <c r="G1854" s="37">
        <v>4</v>
      </c>
      <c r="H1854" s="35" t="s">
        <v>2890</v>
      </c>
      <c r="I1854" s="35" t="s">
        <v>2888</v>
      </c>
      <c r="J1854" s="35" t="s">
        <v>1902</v>
      </c>
      <c r="K1854" s="35">
        <v>9600</v>
      </c>
      <c r="L1854" s="35">
        <v>5000</v>
      </c>
      <c r="M1854" s="124"/>
      <c r="N1854" s="124" t="s">
        <v>2681</v>
      </c>
    </row>
    <row r="1855" ht="28.5" spans="1:14">
      <c r="A1855" s="137">
        <f>COUNTA($A$5:A1854)</f>
        <v>1202</v>
      </c>
      <c r="B1855" s="137" t="s">
        <v>2643</v>
      </c>
      <c r="C1855" s="35" t="s">
        <v>2862</v>
      </c>
      <c r="D1855" s="35" t="s">
        <v>2891</v>
      </c>
      <c r="E1855" s="35" t="s">
        <v>2892</v>
      </c>
      <c r="F1855" s="35" t="s">
        <v>60</v>
      </c>
      <c r="G1855" s="35">
        <v>5</v>
      </c>
      <c r="H1855" s="35" t="s">
        <v>191</v>
      </c>
      <c r="I1855" s="35" t="s">
        <v>2881</v>
      </c>
      <c r="J1855" s="35" t="s">
        <v>2893</v>
      </c>
      <c r="K1855" s="35">
        <v>5280</v>
      </c>
      <c r="L1855" s="35">
        <v>5000</v>
      </c>
      <c r="M1855" s="124"/>
      <c r="N1855" s="124" t="s">
        <v>2681</v>
      </c>
    </row>
    <row r="1856" ht="57" spans="1:14">
      <c r="A1856" s="137">
        <f>COUNTA($A$5:A1855)</f>
        <v>1203</v>
      </c>
      <c r="B1856" s="137" t="s">
        <v>2643</v>
      </c>
      <c r="C1856" s="35" t="s">
        <v>2862</v>
      </c>
      <c r="D1856" s="35" t="s">
        <v>2891</v>
      </c>
      <c r="E1856" s="35" t="s">
        <v>2894</v>
      </c>
      <c r="F1856" s="35" t="s">
        <v>23</v>
      </c>
      <c r="G1856" s="35">
        <v>1</v>
      </c>
      <c r="H1856" s="35" t="s">
        <v>191</v>
      </c>
      <c r="I1856" s="35" t="s">
        <v>2881</v>
      </c>
      <c r="J1856" s="35" t="s">
        <v>1967</v>
      </c>
      <c r="K1856" s="35">
        <v>960</v>
      </c>
      <c r="L1856" s="35">
        <v>960</v>
      </c>
      <c r="M1856" s="124" t="s">
        <v>2895</v>
      </c>
      <c r="N1856" s="35"/>
    </row>
    <row r="1857" ht="14.25" spans="1:14">
      <c r="A1857" s="137">
        <f>COUNTA($A$5:A1856)</f>
        <v>1204</v>
      </c>
      <c r="B1857" s="137" t="s">
        <v>2643</v>
      </c>
      <c r="C1857" s="35" t="s">
        <v>2862</v>
      </c>
      <c r="D1857" s="35" t="s">
        <v>2891</v>
      </c>
      <c r="E1857" s="37" t="s">
        <v>2896</v>
      </c>
      <c r="F1857" s="37" t="s">
        <v>40</v>
      </c>
      <c r="G1857" s="37">
        <v>4</v>
      </c>
      <c r="H1857" s="35" t="s">
        <v>25</v>
      </c>
      <c r="I1857" s="35" t="s">
        <v>2891</v>
      </c>
      <c r="J1857" s="35" t="s">
        <v>2897</v>
      </c>
      <c r="K1857" s="35">
        <v>300</v>
      </c>
      <c r="L1857" s="35">
        <v>300</v>
      </c>
      <c r="M1857" s="124"/>
      <c r="N1857" s="35"/>
    </row>
    <row r="1858" ht="14.25" spans="1:14">
      <c r="A1858" s="37">
        <f>COUNTA($A$5:A1857)</f>
        <v>1205</v>
      </c>
      <c r="B1858" s="37" t="s">
        <v>2643</v>
      </c>
      <c r="C1858" s="37" t="s">
        <v>2862</v>
      </c>
      <c r="D1858" s="37" t="s">
        <v>2891</v>
      </c>
      <c r="E1858" s="37" t="s">
        <v>2898</v>
      </c>
      <c r="F1858" s="37" t="s">
        <v>36</v>
      </c>
      <c r="G1858" s="37">
        <v>3</v>
      </c>
      <c r="H1858" s="35" t="s">
        <v>143</v>
      </c>
      <c r="I1858" s="35" t="s">
        <v>2891</v>
      </c>
      <c r="J1858" s="35" t="s">
        <v>1967</v>
      </c>
      <c r="K1858" s="35">
        <v>480</v>
      </c>
      <c r="L1858" s="35">
        <v>440</v>
      </c>
      <c r="M1858" s="124" t="s">
        <v>2899</v>
      </c>
      <c r="N1858" s="35" t="s">
        <v>2681</v>
      </c>
    </row>
    <row r="1859" ht="28.5" spans="1:14">
      <c r="A1859" s="37"/>
      <c r="B1859" s="37"/>
      <c r="C1859" s="37"/>
      <c r="D1859" s="37"/>
      <c r="E1859" s="37"/>
      <c r="F1859" s="37"/>
      <c r="G1859" s="37"/>
      <c r="H1859" s="35" t="s">
        <v>191</v>
      </c>
      <c r="I1859" s="35"/>
      <c r="J1859" s="35" t="s">
        <v>1898</v>
      </c>
      <c r="K1859" s="35">
        <v>360</v>
      </c>
      <c r="L1859" s="35"/>
      <c r="M1859" s="124"/>
      <c r="N1859" s="35"/>
    </row>
    <row r="1860" ht="28.5" spans="1:14">
      <c r="A1860" s="37">
        <f>COUNTA($A$5:A1859)</f>
        <v>1206</v>
      </c>
      <c r="B1860" s="37" t="s">
        <v>2643</v>
      </c>
      <c r="C1860" s="35" t="s">
        <v>2862</v>
      </c>
      <c r="D1860" s="35" t="s">
        <v>2891</v>
      </c>
      <c r="E1860" s="35" t="s">
        <v>2900</v>
      </c>
      <c r="F1860" s="35" t="s">
        <v>40</v>
      </c>
      <c r="G1860" s="35">
        <v>3</v>
      </c>
      <c r="H1860" s="35" t="s">
        <v>312</v>
      </c>
      <c r="I1860" s="35" t="s">
        <v>2891</v>
      </c>
      <c r="J1860" s="35" t="s">
        <v>1967</v>
      </c>
      <c r="K1860" s="35">
        <v>960</v>
      </c>
      <c r="L1860" s="35">
        <v>2560</v>
      </c>
      <c r="M1860" s="35" t="s">
        <v>2901</v>
      </c>
      <c r="N1860" s="35" t="s">
        <v>2902</v>
      </c>
    </row>
    <row r="1861" ht="28.5" spans="1:14">
      <c r="A1861" s="37"/>
      <c r="B1861" s="37"/>
      <c r="C1861" s="35"/>
      <c r="D1861" s="35"/>
      <c r="E1861" s="35"/>
      <c r="F1861" s="35"/>
      <c r="G1861" s="35"/>
      <c r="H1861" s="35" t="s">
        <v>191</v>
      </c>
      <c r="I1861" s="35"/>
      <c r="J1861" s="35" t="s">
        <v>1967</v>
      </c>
      <c r="K1861" s="35">
        <v>960</v>
      </c>
      <c r="L1861" s="35"/>
      <c r="M1861" s="35"/>
      <c r="N1861" s="35"/>
    </row>
    <row r="1862" ht="14.25" spans="1:14">
      <c r="A1862" s="37"/>
      <c r="B1862" s="37"/>
      <c r="C1862" s="35"/>
      <c r="D1862" s="35"/>
      <c r="E1862" s="35"/>
      <c r="F1862" s="35"/>
      <c r="G1862" s="35"/>
      <c r="H1862" s="35" t="s">
        <v>143</v>
      </c>
      <c r="I1862" s="35"/>
      <c r="J1862" s="35" t="s">
        <v>1967</v>
      </c>
      <c r="K1862" s="35">
        <v>640</v>
      </c>
      <c r="L1862" s="35"/>
      <c r="M1862" s="35"/>
      <c r="N1862" s="35"/>
    </row>
    <row r="1863" ht="28.5" spans="1:14">
      <c r="A1863" s="137">
        <f>COUNTA($A$5:A1862)</f>
        <v>1207</v>
      </c>
      <c r="B1863" s="137" t="s">
        <v>2643</v>
      </c>
      <c r="C1863" s="32" t="s">
        <v>2903</v>
      </c>
      <c r="D1863" s="32" t="s">
        <v>2809</v>
      </c>
      <c r="E1863" s="32" t="s">
        <v>2904</v>
      </c>
      <c r="F1863" s="112" t="s">
        <v>40</v>
      </c>
      <c r="G1863" s="112">
        <v>1</v>
      </c>
      <c r="H1863" s="35" t="s">
        <v>25</v>
      </c>
      <c r="I1863" s="35" t="s">
        <v>2809</v>
      </c>
      <c r="J1863" s="35" t="s">
        <v>2905</v>
      </c>
      <c r="K1863" s="35">
        <v>480</v>
      </c>
      <c r="L1863" s="35">
        <v>480</v>
      </c>
      <c r="M1863" s="124"/>
      <c r="N1863" s="124"/>
    </row>
    <row r="1864" ht="28.5" spans="1:14">
      <c r="A1864" s="137">
        <f>COUNTA($A$5:A1863)</f>
        <v>1208</v>
      </c>
      <c r="B1864" s="137" t="s">
        <v>2643</v>
      </c>
      <c r="C1864" s="32" t="s">
        <v>2903</v>
      </c>
      <c r="D1864" s="32" t="s">
        <v>2809</v>
      </c>
      <c r="E1864" s="32" t="s">
        <v>2906</v>
      </c>
      <c r="F1864" s="112" t="s">
        <v>60</v>
      </c>
      <c r="G1864" s="112">
        <v>3</v>
      </c>
      <c r="H1864" s="35" t="s">
        <v>196</v>
      </c>
      <c r="I1864" s="35" t="s">
        <v>2809</v>
      </c>
      <c r="J1864" s="35" t="s">
        <v>2907</v>
      </c>
      <c r="K1864" s="35">
        <v>5440</v>
      </c>
      <c r="L1864" s="66">
        <v>5000</v>
      </c>
      <c r="M1864" s="124"/>
      <c r="N1864" s="124"/>
    </row>
    <row r="1865" ht="28.5" spans="1:14">
      <c r="A1865" s="137">
        <f>COUNTA($A$5:A1864)</f>
        <v>1209</v>
      </c>
      <c r="B1865" s="137" t="s">
        <v>2643</v>
      </c>
      <c r="C1865" s="32" t="s">
        <v>2903</v>
      </c>
      <c r="D1865" s="32" t="s">
        <v>2809</v>
      </c>
      <c r="E1865" s="32" t="s">
        <v>2908</v>
      </c>
      <c r="F1865" s="112" t="s">
        <v>23</v>
      </c>
      <c r="G1865" s="112">
        <v>2</v>
      </c>
      <c r="H1865" s="35" t="s">
        <v>196</v>
      </c>
      <c r="I1865" s="35" t="s">
        <v>2809</v>
      </c>
      <c r="J1865" s="35" t="s">
        <v>1937</v>
      </c>
      <c r="K1865" s="35">
        <v>1600</v>
      </c>
      <c r="L1865" s="35">
        <v>1600</v>
      </c>
      <c r="M1865" s="124"/>
      <c r="N1865" s="124"/>
    </row>
    <row r="1866" ht="28.5" spans="1:14">
      <c r="A1866" s="137">
        <f>COUNTA($A$5:A1865)</f>
        <v>1210</v>
      </c>
      <c r="B1866" s="137" t="s">
        <v>2643</v>
      </c>
      <c r="C1866" s="32" t="s">
        <v>2903</v>
      </c>
      <c r="D1866" s="32" t="s">
        <v>2809</v>
      </c>
      <c r="E1866" s="32" t="s">
        <v>2909</v>
      </c>
      <c r="F1866" s="112" t="s">
        <v>60</v>
      </c>
      <c r="G1866" s="112">
        <v>4</v>
      </c>
      <c r="H1866" s="35" t="s">
        <v>196</v>
      </c>
      <c r="I1866" s="35" t="s">
        <v>2809</v>
      </c>
      <c r="J1866" s="35" t="s">
        <v>2314</v>
      </c>
      <c r="K1866" s="35">
        <v>3200</v>
      </c>
      <c r="L1866" s="35">
        <v>3200</v>
      </c>
      <c r="M1866" s="124"/>
      <c r="N1866" s="124"/>
    </row>
    <row r="1867" ht="28.5" spans="1:14">
      <c r="A1867" s="137">
        <f>COUNTA($A$5:A1866)</f>
        <v>1211</v>
      </c>
      <c r="B1867" s="137" t="s">
        <v>2643</v>
      </c>
      <c r="C1867" s="32" t="s">
        <v>2903</v>
      </c>
      <c r="D1867" s="32" t="s">
        <v>2809</v>
      </c>
      <c r="E1867" s="32" t="s">
        <v>2910</v>
      </c>
      <c r="F1867" s="112" t="s">
        <v>45</v>
      </c>
      <c r="G1867" s="112">
        <v>1</v>
      </c>
      <c r="H1867" s="35" t="s">
        <v>196</v>
      </c>
      <c r="I1867" s="35" t="s">
        <v>2809</v>
      </c>
      <c r="J1867" s="35" t="s">
        <v>1998</v>
      </c>
      <c r="K1867" s="35">
        <v>2240</v>
      </c>
      <c r="L1867" s="35">
        <v>2240</v>
      </c>
      <c r="M1867" s="124"/>
      <c r="N1867" s="124"/>
    </row>
    <row r="1868" ht="28.5" spans="1:14">
      <c r="A1868" s="137">
        <f>COUNTA($A$5:A1867)</f>
        <v>1212</v>
      </c>
      <c r="B1868" s="137" t="s">
        <v>2643</v>
      </c>
      <c r="C1868" s="32" t="s">
        <v>2903</v>
      </c>
      <c r="D1868" s="32" t="s">
        <v>2809</v>
      </c>
      <c r="E1868" s="32" t="s">
        <v>2911</v>
      </c>
      <c r="F1868" s="35" t="s">
        <v>40</v>
      </c>
      <c r="G1868" s="35">
        <v>2</v>
      </c>
      <c r="H1868" s="35" t="s">
        <v>196</v>
      </c>
      <c r="I1868" s="35" t="s">
        <v>2809</v>
      </c>
      <c r="J1868" s="32" t="s">
        <v>2035</v>
      </c>
      <c r="K1868" s="35">
        <v>928</v>
      </c>
      <c r="L1868" s="35">
        <v>928</v>
      </c>
      <c r="M1868" s="32"/>
      <c r="N1868" s="124"/>
    </row>
    <row r="1869" ht="14.25" spans="1:14">
      <c r="A1869" s="37">
        <f>COUNTA($A$5:A1868)</f>
        <v>1213</v>
      </c>
      <c r="B1869" s="37" t="s">
        <v>2643</v>
      </c>
      <c r="C1869" s="32" t="s">
        <v>2903</v>
      </c>
      <c r="D1869" s="32" t="s">
        <v>2809</v>
      </c>
      <c r="E1869" s="32" t="s">
        <v>2912</v>
      </c>
      <c r="F1869" s="35" t="s">
        <v>23</v>
      </c>
      <c r="G1869" s="35">
        <v>4</v>
      </c>
      <c r="H1869" s="32" t="s">
        <v>38</v>
      </c>
      <c r="I1869" s="32" t="s">
        <v>2809</v>
      </c>
      <c r="J1869" s="32" t="s">
        <v>2036</v>
      </c>
      <c r="K1869" s="35">
        <v>160</v>
      </c>
      <c r="L1869" s="32">
        <v>1760</v>
      </c>
      <c r="M1869" s="32" t="s">
        <v>2913</v>
      </c>
      <c r="N1869" s="124"/>
    </row>
    <row r="1870" ht="28.5" spans="1:14">
      <c r="A1870" s="37"/>
      <c r="B1870" s="37"/>
      <c r="C1870" s="32"/>
      <c r="D1870" s="32"/>
      <c r="E1870" s="32"/>
      <c r="F1870" s="35"/>
      <c r="G1870" s="35"/>
      <c r="H1870" s="32" t="s">
        <v>196</v>
      </c>
      <c r="I1870" s="32"/>
      <c r="J1870" s="32" t="s">
        <v>1937</v>
      </c>
      <c r="K1870" s="35">
        <v>1600</v>
      </c>
      <c r="L1870" s="32"/>
      <c r="M1870" s="32"/>
      <c r="N1870" s="124"/>
    </row>
    <row r="1871" ht="14.25" spans="1:14">
      <c r="A1871" s="37">
        <f>COUNTA($A$5:A1870)</f>
        <v>1214</v>
      </c>
      <c r="B1871" s="37" t="s">
        <v>2643</v>
      </c>
      <c r="C1871" s="32" t="s">
        <v>2903</v>
      </c>
      <c r="D1871" s="35" t="s">
        <v>2809</v>
      </c>
      <c r="E1871" s="32" t="s">
        <v>2914</v>
      </c>
      <c r="F1871" s="35" t="s">
        <v>114</v>
      </c>
      <c r="G1871" s="35">
        <v>5</v>
      </c>
      <c r="H1871" s="32" t="s">
        <v>25</v>
      </c>
      <c r="I1871" s="35" t="s">
        <v>2809</v>
      </c>
      <c r="J1871" s="32" t="s">
        <v>2905</v>
      </c>
      <c r="K1871" s="35">
        <v>600</v>
      </c>
      <c r="L1871" s="35">
        <v>3000</v>
      </c>
      <c r="M1871" s="124"/>
      <c r="N1871" s="124"/>
    </row>
    <row r="1872" ht="28.5" spans="1:14">
      <c r="A1872" s="37"/>
      <c r="B1872" s="37"/>
      <c r="C1872" s="32"/>
      <c r="D1872" s="35"/>
      <c r="E1872" s="32"/>
      <c r="F1872" s="35"/>
      <c r="G1872" s="35"/>
      <c r="H1872" s="32" t="s">
        <v>196</v>
      </c>
      <c r="I1872" s="35"/>
      <c r="J1872" s="32" t="s">
        <v>1957</v>
      </c>
      <c r="K1872" s="35">
        <v>2400</v>
      </c>
      <c r="L1872" s="35"/>
      <c r="M1872" s="124"/>
      <c r="N1872" s="124"/>
    </row>
    <row r="1873" ht="14.25" spans="1:14">
      <c r="A1873" s="37">
        <f>COUNTA($A$5:A1872)</f>
        <v>1215</v>
      </c>
      <c r="B1873" s="37" t="s">
        <v>2643</v>
      </c>
      <c r="C1873" s="35" t="s">
        <v>2903</v>
      </c>
      <c r="D1873" s="35" t="s">
        <v>2915</v>
      </c>
      <c r="E1873" s="35" t="s">
        <v>2916</v>
      </c>
      <c r="F1873" s="35" t="s">
        <v>45</v>
      </c>
      <c r="G1873" s="35">
        <v>3</v>
      </c>
      <c r="H1873" s="32" t="s">
        <v>38</v>
      </c>
      <c r="I1873" s="32" t="s">
        <v>2915</v>
      </c>
      <c r="J1873" s="32" t="s">
        <v>1937</v>
      </c>
      <c r="K1873" s="35">
        <v>800</v>
      </c>
      <c r="L1873" s="35">
        <v>3360</v>
      </c>
      <c r="M1873" s="32" t="s">
        <v>2917</v>
      </c>
      <c r="N1873" s="124"/>
    </row>
    <row r="1874" ht="28.5" spans="1:14">
      <c r="A1874" s="37"/>
      <c r="B1874" s="37"/>
      <c r="C1874" s="35"/>
      <c r="D1874" s="35"/>
      <c r="E1874" s="35"/>
      <c r="F1874" s="35"/>
      <c r="G1874" s="35"/>
      <c r="H1874" s="32" t="s">
        <v>196</v>
      </c>
      <c r="I1874" s="32"/>
      <c r="J1874" s="32" t="s">
        <v>2026</v>
      </c>
      <c r="K1874" s="35">
        <v>2560</v>
      </c>
      <c r="L1874" s="35"/>
      <c r="M1874" s="32"/>
      <c r="N1874" s="124"/>
    </row>
    <row r="1875" ht="28.5" spans="1:14">
      <c r="A1875" s="137">
        <f>COUNTA($A$5:A1874)</f>
        <v>1216</v>
      </c>
      <c r="B1875" s="137" t="s">
        <v>2643</v>
      </c>
      <c r="C1875" s="32" t="s">
        <v>2903</v>
      </c>
      <c r="D1875" s="32" t="s">
        <v>2918</v>
      </c>
      <c r="E1875" s="32" t="s">
        <v>2919</v>
      </c>
      <c r="F1875" s="112" t="s">
        <v>45</v>
      </c>
      <c r="G1875" s="112">
        <v>2</v>
      </c>
      <c r="H1875" s="32" t="s">
        <v>196</v>
      </c>
      <c r="I1875" s="32" t="s">
        <v>2920</v>
      </c>
      <c r="J1875" s="32" t="s">
        <v>1967</v>
      </c>
      <c r="K1875" s="35">
        <v>1280</v>
      </c>
      <c r="L1875" s="35">
        <v>1280</v>
      </c>
      <c r="M1875" s="124"/>
      <c r="N1875" s="124"/>
    </row>
    <row r="1876" ht="71.25" spans="1:14">
      <c r="A1876" s="137">
        <f>COUNTA($A$5:A1875)</f>
        <v>1217</v>
      </c>
      <c r="B1876" s="137" t="s">
        <v>2643</v>
      </c>
      <c r="C1876" s="32" t="s">
        <v>2903</v>
      </c>
      <c r="D1876" s="32" t="s">
        <v>2918</v>
      </c>
      <c r="E1876" s="32" t="s">
        <v>2921</v>
      </c>
      <c r="F1876" s="112" t="s">
        <v>64</v>
      </c>
      <c r="G1876" s="112">
        <v>6</v>
      </c>
      <c r="H1876" s="32" t="s">
        <v>196</v>
      </c>
      <c r="I1876" s="32" t="s">
        <v>2920</v>
      </c>
      <c r="J1876" s="32" t="s">
        <v>1957</v>
      </c>
      <c r="K1876" s="32">
        <v>1440</v>
      </c>
      <c r="L1876" s="32">
        <v>1440</v>
      </c>
      <c r="M1876" s="32" t="s">
        <v>2922</v>
      </c>
      <c r="N1876" s="124" t="s">
        <v>2923</v>
      </c>
    </row>
    <row r="1877" ht="71.25" spans="1:14">
      <c r="A1877" s="137">
        <f>COUNTA($A$5:A1876)</f>
        <v>1218</v>
      </c>
      <c r="B1877" s="137" t="s">
        <v>2643</v>
      </c>
      <c r="C1877" s="128" t="s">
        <v>2903</v>
      </c>
      <c r="D1877" s="128" t="s">
        <v>2918</v>
      </c>
      <c r="E1877" s="128" t="s">
        <v>2924</v>
      </c>
      <c r="F1877" s="128" t="s">
        <v>36</v>
      </c>
      <c r="G1877" s="128">
        <v>5</v>
      </c>
      <c r="H1877" s="35" t="s">
        <v>196</v>
      </c>
      <c r="I1877" s="32" t="s">
        <v>2920</v>
      </c>
      <c r="J1877" s="32" t="s">
        <v>2026</v>
      </c>
      <c r="K1877" s="32">
        <v>1920</v>
      </c>
      <c r="L1877" s="32">
        <v>1920</v>
      </c>
      <c r="M1877" s="124" t="s">
        <v>2925</v>
      </c>
      <c r="N1877" s="124"/>
    </row>
    <row r="1878" ht="28.5" spans="1:14">
      <c r="A1878" s="137">
        <f>COUNTA($A$5:A1877)</f>
        <v>1219</v>
      </c>
      <c r="B1878" s="137" t="s">
        <v>2643</v>
      </c>
      <c r="C1878" s="32" t="s">
        <v>2903</v>
      </c>
      <c r="D1878" s="32" t="s">
        <v>2918</v>
      </c>
      <c r="E1878" s="32" t="s">
        <v>2926</v>
      </c>
      <c r="F1878" s="128" t="s">
        <v>36</v>
      </c>
      <c r="G1878" s="128">
        <v>4</v>
      </c>
      <c r="H1878" s="32" t="s">
        <v>196</v>
      </c>
      <c r="I1878" s="32" t="s">
        <v>2918</v>
      </c>
      <c r="J1878" s="32" t="s">
        <v>2753</v>
      </c>
      <c r="K1878" s="32">
        <v>4320</v>
      </c>
      <c r="L1878" s="32">
        <v>4320</v>
      </c>
      <c r="M1878" s="124"/>
      <c r="N1878" s="124"/>
    </row>
    <row r="1879" ht="14.25" spans="1:14">
      <c r="A1879" s="37">
        <f>COUNTA($A$5:A1878)</f>
        <v>1220</v>
      </c>
      <c r="B1879" s="37" t="s">
        <v>2643</v>
      </c>
      <c r="C1879" s="32" t="s">
        <v>2903</v>
      </c>
      <c r="D1879" s="32" t="s">
        <v>2918</v>
      </c>
      <c r="E1879" s="32" t="s">
        <v>2927</v>
      </c>
      <c r="F1879" s="32" t="s">
        <v>64</v>
      </c>
      <c r="G1879" s="32">
        <v>2</v>
      </c>
      <c r="H1879" s="32" t="s">
        <v>38</v>
      </c>
      <c r="I1879" s="32" t="s">
        <v>2918</v>
      </c>
      <c r="J1879" s="32" t="s">
        <v>1937</v>
      </c>
      <c r="K1879" s="32">
        <v>600</v>
      </c>
      <c r="L1879" s="32">
        <v>2280</v>
      </c>
      <c r="M1879" s="35" t="s">
        <v>2928</v>
      </c>
      <c r="N1879" s="124"/>
    </row>
    <row r="1880" ht="28.5" spans="1:14">
      <c r="A1880" s="37"/>
      <c r="B1880" s="37"/>
      <c r="C1880" s="32"/>
      <c r="D1880" s="32"/>
      <c r="E1880" s="32"/>
      <c r="F1880" s="32"/>
      <c r="G1880" s="32"/>
      <c r="H1880" s="32" t="s">
        <v>196</v>
      </c>
      <c r="I1880" s="32"/>
      <c r="J1880" s="32" t="s">
        <v>1998</v>
      </c>
      <c r="K1880" s="32">
        <v>1680</v>
      </c>
      <c r="L1880" s="32"/>
      <c r="M1880" s="35"/>
      <c r="N1880" s="124"/>
    </row>
    <row r="1881" ht="14.25" spans="1:14">
      <c r="A1881" s="37">
        <f>COUNTA($A$5:A1880)</f>
        <v>1221</v>
      </c>
      <c r="B1881" s="37" t="s">
        <v>2643</v>
      </c>
      <c r="C1881" s="32" t="s">
        <v>2903</v>
      </c>
      <c r="D1881" s="32" t="s">
        <v>2918</v>
      </c>
      <c r="E1881" s="32" t="s">
        <v>2929</v>
      </c>
      <c r="F1881" s="35" t="s">
        <v>36</v>
      </c>
      <c r="G1881" s="35">
        <v>3</v>
      </c>
      <c r="H1881" s="32" t="s">
        <v>38</v>
      </c>
      <c r="I1881" s="32" t="s">
        <v>2918</v>
      </c>
      <c r="J1881" s="32" t="s">
        <v>2036</v>
      </c>
      <c r="K1881" s="32">
        <v>120</v>
      </c>
      <c r="L1881" s="35">
        <v>1368</v>
      </c>
      <c r="M1881" s="124"/>
      <c r="N1881" s="124"/>
    </row>
    <row r="1882" ht="28.5" spans="1:14">
      <c r="A1882" s="37"/>
      <c r="B1882" s="37"/>
      <c r="C1882" s="32"/>
      <c r="D1882" s="32"/>
      <c r="E1882" s="32"/>
      <c r="F1882" s="35"/>
      <c r="G1882" s="35"/>
      <c r="H1882" s="32" t="s">
        <v>196</v>
      </c>
      <c r="I1882" s="32"/>
      <c r="J1882" s="32" t="s">
        <v>2020</v>
      </c>
      <c r="K1882" s="32">
        <v>1248</v>
      </c>
      <c r="L1882" s="35"/>
      <c r="M1882" s="124"/>
      <c r="N1882" s="124"/>
    </row>
    <row r="1883" ht="28.5" spans="1:14">
      <c r="A1883" s="37">
        <f>COUNTA($A$5:A1882)</f>
        <v>1222</v>
      </c>
      <c r="B1883" s="37" t="s">
        <v>2643</v>
      </c>
      <c r="C1883" s="32" t="s">
        <v>2903</v>
      </c>
      <c r="D1883" s="32" t="s">
        <v>2918</v>
      </c>
      <c r="E1883" s="32" t="s">
        <v>2930</v>
      </c>
      <c r="F1883" s="32" t="s">
        <v>60</v>
      </c>
      <c r="G1883" s="32">
        <v>2</v>
      </c>
      <c r="H1883" s="32" t="s">
        <v>196</v>
      </c>
      <c r="I1883" s="32" t="s">
        <v>2918</v>
      </c>
      <c r="J1883" s="32" t="s">
        <v>1887</v>
      </c>
      <c r="K1883" s="32">
        <v>1024</v>
      </c>
      <c r="L1883" s="35">
        <v>1864</v>
      </c>
      <c r="M1883" s="124"/>
      <c r="N1883" s="124"/>
    </row>
    <row r="1884" ht="28.5" spans="1:14">
      <c r="A1884" s="37"/>
      <c r="B1884" s="37"/>
      <c r="C1884" s="32"/>
      <c r="D1884" s="32"/>
      <c r="E1884" s="32"/>
      <c r="F1884" s="32"/>
      <c r="G1884" s="32"/>
      <c r="H1884" s="32" t="s">
        <v>2814</v>
      </c>
      <c r="I1884" s="32"/>
      <c r="J1884" s="32" t="s">
        <v>1970</v>
      </c>
      <c r="K1884" s="32">
        <v>840</v>
      </c>
      <c r="L1884" s="35"/>
      <c r="M1884" s="124"/>
      <c r="N1884" s="124"/>
    </row>
    <row r="1885" ht="28.5" spans="1:14">
      <c r="A1885" s="37">
        <f>COUNTA($A$5:A1884)</f>
        <v>1223</v>
      </c>
      <c r="B1885" s="37" t="s">
        <v>2643</v>
      </c>
      <c r="C1885" s="32" t="s">
        <v>2903</v>
      </c>
      <c r="D1885" s="32" t="s">
        <v>2918</v>
      </c>
      <c r="E1885" s="32" t="s">
        <v>2931</v>
      </c>
      <c r="F1885" s="35" t="s">
        <v>60</v>
      </c>
      <c r="G1885" s="35">
        <v>3</v>
      </c>
      <c r="H1885" s="32" t="s">
        <v>196</v>
      </c>
      <c r="I1885" s="32" t="s">
        <v>2809</v>
      </c>
      <c r="J1885" s="32" t="s">
        <v>2264</v>
      </c>
      <c r="K1885" s="32">
        <v>2880</v>
      </c>
      <c r="L1885" s="32">
        <v>5000</v>
      </c>
      <c r="M1885" s="124"/>
      <c r="N1885" s="32" t="s">
        <v>2681</v>
      </c>
    </row>
    <row r="1886" ht="14.25" spans="1:14">
      <c r="A1886" s="37"/>
      <c r="B1886" s="37"/>
      <c r="C1886" s="32"/>
      <c r="D1886" s="32"/>
      <c r="E1886" s="32"/>
      <c r="F1886" s="35"/>
      <c r="G1886" s="35"/>
      <c r="H1886" s="32" t="s">
        <v>38</v>
      </c>
      <c r="I1886" s="32" t="s">
        <v>2809</v>
      </c>
      <c r="J1886" s="32" t="s">
        <v>2595</v>
      </c>
      <c r="K1886" s="32">
        <v>1536</v>
      </c>
      <c r="L1886" s="32"/>
      <c r="M1886" s="124"/>
      <c r="N1886" s="32"/>
    </row>
    <row r="1887" ht="28.5" spans="1:14">
      <c r="A1887" s="37"/>
      <c r="B1887" s="37"/>
      <c r="C1887" s="32"/>
      <c r="D1887" s="32"/>
      <c r="E1887" s="32"/>
      <c r="F1887" s="35"/>
      <c r="G1887" s="35"/>
      <c r="H1887" s="32" t="s">
        <v>2814</v>
      </c>
      <c r="I1887" s="32" t="s">
        <v>2932</v>
      </c>
      <c r="J1887" s="32" t="s">
        <v>1957</v>
      </c>
      <c r="K1887" s="32">
        <v>1680</v>
      </c>
      <c r="L1887" s="32"/>
      <c r="M1887" s="124"/>
      <c r="N1887" s="32"/>
    </row>
    <row r="1888" ht="28.5" spans="1:14">
      <c r="A1888" s="37">
        <f>COUNTA($A$5:A1887)</f>
        <v>1224</v>
      </c>
      <c r="B1888" s="37" t="s">
        <v>2643</v>
      </c>
      <c r="C1888" s="32" t="s">
        <v>2903</v>
      </c>
      <c r="D1888" s="32" t="s">
        <v>2918</v>
      </c>
      <c r="E1888" s="32" t="s">
        <v>2933</v>
      </c>
      <c r="F1888" s="35" t="s">
        <v>60</v>
      </c>
      <c r="G1888" s="35">
        <v>4</v>
      </c>
      <c r="H1888" s="32" t="s">
        <v>196</v>
      </c>
      <c r="I1888" s="32" t="s">
        <v>2918</v>
      </c>
      <c r="J1888" s="32" t="s">
        <v>1937</v>
      </c>
      <c r="K1888" s="32">
        <v>1600</v>
      </c>
      <c r="L1888" s="32">
        <v>3480</v>
      </c>
      <c r="M1888" s="124"/>
      <c r="N1888" s="124"/>
    </row>
    <row r="1889" ht="14.25" spans="1:14">
      <c r="A1889" s="37"/>
      <c r="B1889" s="37"/>
      <c r="C1889" s="32"/>
      <c r="D1889" s="32"/>
      <c r="E1889" s="32"/>
      <c r="F1889" s="35"/>
      <c r="G1889" s="35"/>
      <c r="H1889" s="32" t="s">
        <v>38</v>
      </c>
      <c r="I1889" s="32"/>
      <c r="J1889" s="32" t="s">
        <v>1957</v>
      </c>
      <c r="K1889" s="32">
        <v>960</v>
      </c>
      <c r="L1889" s="32"/>
      <c r="M1889" s="124"/>
      <c r="N1889" s="124"/>
    </row>
    <row r="1890" ht="28.5" spans="1:14">
      <c r="A1890" s="37"/>
      <c r="B1890" s="37"/>
      <c r="C1890" s="32"/>
      <c r="D1890" s="32"/>
      <c r="E1890" s="32"/>
      <c r="F1890" s="35"/>
      <c r="G1890" s="35"/>
      <c r="H1890" s="32" t="s">
        <v>2814</v>
      </c>
      <c r="I1890" s="32"/>
      <c r="J1890" s="32" t="s">
        <v>1898</v>
      </c>
      <c r="K1890" s="32">
        <v>560</v>
      </c>
      <c r="L1890" s="32"/>
      <c r="M1890" s="124"/>
      <c r="N1890" s="124"/>
    </row>
    <row r="1891" ht="14.25" spans="1:14">
      <c r="A1891" s="37"/>
      <c r="B1891" s="37"/>
      <c r="C1891" s="32"/>
      <c r="D1891" s="32"/>
      <c r="E1891" s="32"/>
      <c r="F1891" s="35"/>
      <c r="G1891" s="35"/>
      <c r="H1891" s="32" t="s">
        <v>25</v>
      </c>
      <c r="I1891" s="32"/>
      <c r="J1891" s="32" t="s">
        <v>2438</v>
      </c>
      <c r="K1891" s="32">
        <v>360</v>
      </c>
      <c r="L1891" s="32"/>
      <c r="M1891" s="124"/>
      <c r="N1891" s="124"/>
    </row>
    <row r="1892" ht="128.25" spans="1:14">
      <c r="A1892" s="137">
        <f>COUNTA($A$5:A1891)</f>
        <v>1225</v>
      </c>
      <c r="B1892" s="137" t="s">
        <v>2643</v>
      </c>
      <c r="C1892" s="32" t="s">
        <v>2903</v>
      </c>
      <c r="D1892" s="32" t="s">
        <v>2934</v>
      </c>
      <c r="E1892" s="32" t="s">
        <v>2935</v>
      </c>
      <c r="F1892" s="32" t="s">
        <v>36</v>
      </c>
      <c r="G1892" s="32">
        <v>6</v>
      </c>
      <c r="H1892" s="32" t="s">
        <v>196</v>
      </c>
      <c r="I1892" s="32" t="s">
        <v>2936</v>
      </c>
      <c r="J1892" s="32" t="s">
        <v>1957</v>
      </c>
      <c r="K1892" s="32">
        <v>1440</v>
      </c>
      <c r="L1892" s="32">
        <v>1440</v>
      </c>
      <c r="M1892" s="32" t="s">
        <v>2937</v>
      </c>
      <c r="N1892" s="32"/>
    </row>
    <row r="1893" ht="14.25" spans="1:14">
      <c r="A1893" s="37">
        <f>COUNTA($A$5:A1892)</f>
        <v>1226</v>
      </c>
      <c r="B1893" s="37" t="s">
        <v>2643</v>
      </c>
      <c r="C1893" s="32" t="s">
        <v>2903</v>
      </c>
      <c r="D1893" s="32" t="s">
        <v>2934</v>
      </c>
      <c r="E1893" s="32" t="s">
        <v>2938</v>
      </c>
      <c r="F1893" s="32" t="s">
        <v>64</v>
      </c>
      <c r="G1893" s="32">
        <v>1</v>
      </c>
      <c r="H1893" s="32" t="s">
        <v>38</v>
      </c>
      <c r="I1893" s="32" t="s">
        <v>2934</v>
      </c>
      <c r="J1893" s="32" t="s">
        <v>1967</v>
      </c>
      <c r="K1893" s="32">
        <v>480</v>
      </c>
      <c r="L1893" s="32">
        <v>1440</v>
      </c>
      <c r="M1893" s="124"/>
      <c r="N1893" s="124"/>
    </row>
    <row r="1894" ht="28.5" spans="1:14">
      <c r="A1894" s="37"/>
      <c r="B1894" s="37"/>
      <c r="C1894" s="32"/>
      <c r="D1894" s="32"/>
      <c r="E1894" s="32"/>
      <c r="F1894" s="32"/>
      <c r="G1894" s="32"/>
      <c r="H1894" s="32" t="s">
        <v>196</v>
      </c>
      <c r="I1894" s="32"/>
      <c r="J1894" s="32" t="s">
        <v>1967</v>
      </c>
      <c r="K1894" s="32">
        <v>960</v>
      </c>
      <c r="L1894" s="32"/>
      <c r="M1894" s="124"/>
      <c r="N1894" s="124"/>
    </row>
    <row r="1895" ht="28.5" spans="1:14">
      <c r="A1895" s="37">
        <f>COUNTA($A$5:A1894)</f>
        <v>1227</v>
      </c>
      <c r="B1895" s="37" t="s">
        <v>2643</v>
      </c>
      <c r="C1895" s="32" t="s">
        <v>2903</v>
      </c>
      <c r="D1895" s="32" t="s">
        <v>2939</v>
      </c>
      <c r="E1895" s="32" t="s">
        <v>2940</v>
      </c>
      <c r="F1895" s="32" t="s">
        <v>114</v>
      </c>
      <c r="G1895" s="32">
        <v>5</v>
      </c>
      <c r="H1895" s="32" t="s">
        <v>196</v>
      </c>
      <c r="I1895" s="32" t="s">
        <v>2939</v>
      </c>
      <c r="J1895" s="32" t="s">
        <v>2264</v>
      </c>
      <c r="K1895" s="32">
        <v>3600</v>
      </c>
      <c r="L1895" s="32">
        <v>4360</v>
      </c>
      <c r="M1895" s="32" t="s">
        <v>2941</v>
      </c>
      <c r="N1895" s="32" t="s">
        <v>2681</v>
      </c>
    </row>
    <row r="1896" ht="14.25" spans="1:14">
      <c r="A1896" s="37"/>
      <c r="B1896" s="37"/>
      <c r="C1896" s="32"/>
      <c r="D1896" s="32"/>
      <c r="E1896" s="32"/>
      <c r="F1896" s="32"/>
      <c r="G1896" s="32"/>
      <c r="H1896" s="32" t="s">
        <v>38</v>
      </c>
      <c r="I1896" s="32"/>
      <c r="J1896" s="32" t="s">
        <v>1896</v>
      </c>
      <c r="K1896" s="32">
        <v>480</v>
      </c>
      <c r="L1896" s="32"/>
      <c r="M1896" s="32"/>
      <c r="N1896" s="32"/>
    </row>
    <row r="1897" ht="14.25" spans="1:14">
      <c r="A1897" s="37"/>
      <c r="B1897" s="37"/>
      <c r="C1897" s="32"/>
      <c r="D1897" s="32" t="s">
        <v>2939</v>
      </c>
      <c r="E1897" s="32" t="s">
        <v>2940</v>
      </c>
      <c r="F1897" s="32" t="s">
        <v>114</v>
      </c>
      <c r="G1897" s="32">
        <v>5</v>
      </c>
      <c r="H1897" s="32" t="s">
        <v>25</v>
      </c>
      <c r="I1897" s="32"/>
      <c r="J1897" s="32" t="s">
        <v>2942</v>
      </c>
      <c r="K1897" s="32">
        <v>390</v>
      </c>
      <c r="L1897" s="32"/>
      <c r="M1897" s="32"/>
      <c r="N1897" s="32"/>
    </row>
    <row r="1898" ht="28.5" spans="1:14">
      <c r="A1898" s="137">
        <f>COUNTA($A$5:A1897)</f>
        <v>1228</v>
      </c>
      <c r="B1898" s="137" t="s">
        <v>2643</v>
      </c>
      <c r="C1898" s="32" t="s">
        <v>2903</v>
      </c>
      <c r="D1898" s="32" t="s">
        <v>2943</v>
      </c>
      <c r="E1898" s="32" t="s">
        <v>2944</v>
      </c>
      <c r="F1898" s="32" t="s">
        <v>64</v>
      </c>
      <c r="G1898" s="32">
        <v>4</v>
      </c>
      <c r="H1898" s="32" t="s">
        <v>196</v>
      </c>
      <c r="I1898" s="32" t="s">
        <v>2943</v>
      </c>
      <c r="J1898" s="32" t="s">
        <v>2012</v>
      </c>
      <c r="K1898" s="32">
        <v>1008</v>
      </c>
      <c r="L1898" s="32">
        <v>1008</v>
      </c>
      <c r="M1898" s="124"/>
      <c r="N1898" s="124"/>
    </row>
    <row r="1899" ht="28.5" spans="1:14">
      <c r="A1899" s="137">
        <f>COUNTA($A$5:A1898)</f>
        <v>1229</v>
      </c>
      <c r="B1899" s="137" t="s">
        <v>2643</v>
      </c>
      <c r="C1899" s="32" t="s">
        <v>2903</v>
      </c>
      <c r="D1899" s="32" t="s">
        <v>2943</v>
      </c>
      <c r="E1899" s="32" t="s">
        <v>2945</v>
      </c>
      <c r="F1899" s="32" t="s">
        <v>64</v>
      </c>
      <c r="G1899" s="32">
        <v>2</v>
      </c>
      <c r="H1899" s="32" t="s">
        <v>196</v>
      </c>
      <c r="I1899" s="32" t="s">
        <v>2943</v>
      </c>
      <c r="J1899" s="32" t="s">
        <v>2026</v>
      </c>
      <c r="K1899" s="32">
        <v>1920</v>
      </c>
      <c r="L1899" s="32">
        <v>1920</v>
      </c>
      <c r="M1899" s="124"/>
      <c r="N1899" s="124"/>
    </row>
    <row r="1900" ht="14.25" spans="1:14">
      <c r="A1900" s="35">
        <f>COUNTA($A$5:A1899)</f>
        <v>1230</v>
      </c>
      <c r="B1900" s="35" t="s">
        <v>2946</v>
      </c>
      <c r="C1900" s="35" t="s">
        <v>2947</v>
      </c>
      <c r="D1900" s="35" t="s">
        <v>2948</v>
      </c>
      <c r="E1900" s="35" t="s">
        <v>2949</v>
      </c>
      <c r="F1900" s="35" t="s">
        <v>644</v>
      </c>
      <c r="G1900" s="35">
        <v>2</v>
      </c>
      <c r="H1900" s="35" t="s">
        <v>25</v>
      </c>
      <c r="I1900" s="35" t="s">
        <v>2947</v>
      </c>
      <c r="J1900" s="35" t="s">
        <v>2713</v>
      </c>
      <c r="K1900" s="35">
        <v>240</v>
      </c>
      <c r="L1900" s="35">
        <v>752</v>
      </c>
      <c r="M1900" s="35"/>
      <c r="N1900" s="35"/>
    </row>
    <row r="1901" ht="14.25" spans="1:14">
      <c r="A1901" s="35"/>
      <c r="B1901" s="35"/>
      <c r="C1901" s="35"/>
      <c r="D1901" s="35"/>
      <c r="E1901" s="35"/>
      <c r="F1901" s="35"/>
      <c r="G1901" s="35"/>
      <c r="H1901" s="35" t="s">
        <v>90</v>
      </c>
      <c r="I1901" s="35" t="s">
        <v>2947</v>
      </c>
      <c r="J1901" s="35" t="s">
        <v>2950</v>
      </c>
      <c r="K1901" s="35">
        <v>512</v>
      </c>
      <c r="L1901" s="35"/>
      <c r="M1901" s="35"/>
      <c r="N1901" s="35"/>
    </row>
    <row r="1902" ht="28.5" spans="1:14">
      <c r="A1902" s="123">
        <f>COUNTA($A$5:A1901)</f>
        <v>1231</v>
      </c>
      <c r="B1902" s="123" t="s">
        <v>2946</v>
      </c>
      <c r="C1902" s="35" t="s">
        <v>2947</v>
      </c>
      <c r="D1902" s="35" t="s">
        <v>2948</v>
      </c>
      <c r="E1902" s="35" t="s">
        <v>2951</v>
      </c>
      <c r="F1902" s="35" t="s">
        <v>722</v>
      </c>
      <c r="G1902" s="35">
        <v>5</v>
      </c>
      <c r="H1902" s="35" t="s">
        <v>623</v>
      </c>
      <c r="I1902" s="35" t="s">
        <v>2947</v>
      </c>
      <c r="J1902" s="35" t="s">
        <v>1990</v>
      </c>
      <c r="K1902" s="35">
        <v>4000</v>
      </c>
      <c r="L1902" s="35">
        <v>4000</v>
      </c>
      <c r="M1902" s="35"/>
      <c r="N1902" s="35"/>
    </row>
    <row r="1903" ht="14.25" spans="1:14">
      <c r="A1903" s="35">
        <f>COUNTA($A$5:A1902)</f>
        <v>1232</v>
      </c>
      <c r="B1903" s="35" t="s">
        <v>2946</v>
      </c>
      <c r="C1903" s="35" t="s">
        <v>2947</v>
      </c>
      <c r="D1903" s="35" t="s">
        <v>2952</v>
      </c>
      <c r="E1903" s="35" t="s">
        <v>2953</v>
      </c>
      <c r="F1903" s="35" t="s">
        <v>637</v>
      </c>
      <c r="G1903" s="35">
        <v>5</v>
      </c>
      <c r="H1903" s="35" t="s">
        <v>25</v>
      </c>
      <c r="I1903" s="35" t="s">
        <v>2947</v>
      </c>
      <c r="J1903" s="35" t="s">
        <v>2713</v>
      </c>
      <c r="K1903" s="35">
        <v>240</v>
      </c>
      <c r="L1903" s="35">
        <v>1440</v>
      </c>
      <c r="M1903" s="35">
        <v>2560</v>
      </c>
      <c r="N1903" s="35"/>
    </row>
    <row r="1904" ht="14.25" spans="1:14">
      <c r="A1904" s="35"/>
      <c r="B1904" s="35"/>
      <c r="C1904" s="35"/>
      <c r="D1904" s="35"/>
      <c r="E1904" s="35"/>
      <c r="F1904" s="35"/>
      <c r="G1904" s="35"/>
      <c r="H1904" s="35" t="s">
        <v>1767</v>
      </c>
      <c r="I1904" s="35" t="s">
        <v>2947</v>
      </c>
      <c r="J1904" s="35" t="s">
        <v>1937</v>
      </c>
      <c r="K1904" s="35">
        <v>1200</v>
      </c>
      <c r="L1904" s="35"/>
      <c r="M1904" s="35"/>
      <c r="N1904" s="35"/>
    </row>
    <row r="1905" ht="28.5" spans="1:14">
      <c r="A1905" s="123">
        <f>COUNTA($A$5:A1904)</f>
        <v>1233</v>
      </c>
      <c r="B1905" s="123" t="s">
        <v>2946</v>
      </c>
      <c r="C1905" s="35" t="s">
        <v>2947</v>
      </c>
      <c r="D1905" s="35" t="s">
        <v>2954</v>
      </c>
      <c r="E1905" s="35" t="s">
        <v>2955</v>
      </c>
      <c r="F1905" s="35" t="s">
        <v>644</v>
      </c>
      <c r="G1905" s="35">
        <v>2</v>
      </c>
      <c r="H1905" s="35" t="s">
        <v>623</v>
      </c>
      <c r="I1905" s="35" t="s">
        <v>2947</v>
      </c>
      <c r="J1905" s="35" t="s">
        <v>2956</v>
      </c>
      <c r="K1905" s="35">
        <v>5000</v>
      </c>
      <c r="L1905" s="35">
        <v>5000</v>
      </c>
      <c r="M1905" s="35"/>
      <c r="N1905" s="35"/>
    </row>
    <row r="1906" ht="14.25" spans="1:14">
      <c r="A1906" s="35">
        <f>COUNTA($A$5:A1905)</f>
        <v>1234</v>
      </c>
      <c r="B1906" s="35" t="s">
        <v>2946</v>
      </c>
      <c r="C1906" s="35" t="s">
        <v>2957</v>
      </c>
      <c r="D1906" s="35" t="s">
        <v>2958</v>
      </c>
      <c r="E1906" s="35" t="s">
        <v>2959</v>
      </c>
      <c r="F1906" s="35" t="s">
        <v>722</v>
      </c>
      <c r="G1906" s="35">
        <v>4</v>
      </c>
      <c r="H1906" s="35" t="s">
        <v>1794</v>
      </c>
      <c r="I1906" s="35" t="s">
        <v>2957</v>
      </c>
      <c r="J1906" s="35" t="s">
        <v>1998</v>
      </c>
      <c r="K1906" s="35">
        <v>2240</v>
      </c>
      <c r="L1906" s="35">
        <v>3360</v>
      </c>
      <c r="M1906" s="35"/>
      <c r="N1906" s="35"/>
    </row>
    <row r="1907" ht="14.25" spans="1:14">
      <c r="A1907" s="35"/>
      <c r="B1907" s="35"/>
      <c r="C1907" s="35"/>
      <c r="D1907" s="35"/>
      <c r="E1907" s="35"/>
      <c r="F1907" s="35"/>
      <c r="G1907" s="35"/>
      <c r="H1907" s="35" t="s">
        <v>1482</v>
      </c>
      <c r="I1907" s="35" t="s">
        <v>2957</v>
      </c>
      <c r="J1907" s="35" t="s">
        <v>1967</v>
      </c>
      <c r="K1907" s="35">
        <v>1120</v>
      </c>
      <c r="L1907" s="35"/>
      <c r="M1907" s="35"/>
      <c r="N1907" s="35"/>
    </row>
    <row r="1908" ht="14.25" spans="1:14">
      <c r="A1908" s="35">
        <f>COUNTA($A$5:A1907)</f>
        <v>1235</v>
      </c>
      <c r="B1908" s="35" t="s">
        <v>2946</v>
      </c>
      <c r="C1908" s="35" t="s">
        <v>2957</v>
      </c>
      <c r="D1908" s="35" t="s">
        <v>2960</v>
      </c>
      <c r="E1908" s="35" t="s">
        <v>2961</v>
      </c>
      <c r="F1908" s="35" t="s">
        <v>2267</v>
      </c>
      <c r="G1908" s="35">
        <v>4</v>
      </c>
      <c r="H1908" s="35" t="s">
        <v>2962</v>
      </c>
      <c r="I1908" s="35" t="s">
        <v>2957</v>
      </c>
      <c r="J1908" s="35" t="s">
        <v>2314</v>
      </c>
      <c r="K1908" s="35">
        <v>1800</v>
      </c>
      <c r="L1908" s="35">
        <v>4680</v>
      </c>
      <c r="M1908" s="35"/>
      <c r="N1908" s="35"/>
    </row>
    <row r="1909" ht="14.25" spans="1:14">
      <c r="A1909" s="35"/>
      <c r="B1909" s="35"/>
      <c r="C1909" s="35"/>
      <c r="D1909" s="35"/>
      <c r="E1909" s="35"/>
      <c r="F1909" s="35"/>
      <c r="G1909" s="35"/>
      <c r="H1909" s="35" t="s">
        <v>38</v>
      </c>
      <c r="I1909" s="35" t="s">
        <v>2957</v>
      </c>
      <c r="J1909" s="35" t="s">
        <v>2026</v>
      </c>
      <c r="K1909" s="35">
        <v>960</v>
      </c>
      <c r="L1909" s="35"/>
      <c r="M1909" s="35"/>
      <c r="N1909" s="35"/>
    </row>
    <row r="1910" ht="14.25" spans="1:14">
      <c r="A1910" s="35"/>
      <c r="B1910" s="35"/>
      <c r="C1910" s="35"/>
      <c r="D1910" s="35"/>
      <c r="E1910" s="35"/>
      <c r="F1910" s="35"/>
      <c r="G1910" s="35"/>
      <c r="H1910" s="35" t="s">
        <v>1794</v>
      </c>
      <c r="I1910" s="35" t="s">
        <v>2957</v>
      </c>
      <c r="J1910" s="35" t="s">
        <v>2026</v>
      </c>
      <c r="K1910" s="35">
        <v>1920</v>
      </c>
      <c r="L1910" s="35"/>
      <c r="M1910" s="35"/>
      <c r="N1910" s="35"/>
    </row>
    <row r="1911" ht="14.25" spans="1:14">
      <c r="A1911" s="35">
        <f>COUNTA($A$5:A1910)</f>
        <v>1236</v>
      </c>
      <c r="B1911" s="35" t="s">
        <v>2946</v>
      </c>
      <c r="C1911" s="35" t="s">
        <v>2957</v>
      </c>
      <c r="D1911" s="35" t="s">
        <v>2963</v>
      </c>
      <c r="E1911" s="35" t="s">
        <v>2964</v>
      </c>
      <c r="F1911" s="35" t="s">
        <v>689</v>
      </c>
      <c r="G1911" s="35">
        <v>3</v>
      </c>
      <c r="H1911" s="35" t="s">
        <v>25</v>
      </c>
      <c r="I1911" s="35" t="s">
        <v>2957</v>
      </c>
      <c r="J1911" s="35" t="s">
        <v>2965</v>
      </c>
      <c r="K1911" s="35">
        <v>432</v>
      </c>
      <c r="L1911" s="35">
        <v>1232</v>
      </c>
      <c r="M1911" s="35"/>
      <c r="N1911" s="35"/>
    </row>
    <row r="1912" ht="14.25" spans="1:14">
      <c r="A1912" s="35"/>
      <c r="B1912" s="35"/>
      <c r="C1912" s="35"/>
      <c r="D1912" s="35"/>
      <c r="E1912" s="35"/>
      <c r="F1912" s="35"/>
      <c r="G1912" s="35"/>
      <c r="H1912" s="35" t="s">
        <v>38</v>
      </c>
      <c r="I1912" s="35" t="s">
        <v>2957</v>
      </c>
      <c r="J1912" s="35" t="s">
        <v>1937</v>
      </c>
      <c r="K1912" s="35">
        <v>800</v>
      </c>
      <c r="L1912" s="35"/>
      <c r="M1912" s="35"/>
      <c r="N1912" s="35"/>
    </row>
    <row r="1913" ht="28.5" spans="1:14">
      <c r="A1913" s="123">
        <f>COUNTA($A$5:A1912)</f>
        <v>1237</v>
      </c>
      <c r="B1913" s="123" t="s">
        <v>2946</v>
      </c>
      <c r="C1913" s="35" t="s">
        <v>2957</v>
      </c>
      <c r="D1913" s="35" t="s">
        <v>2960</v>
      </c>
      <c r="E1913" s="35" t="s">
        <v>2966</v>
      </c>
      <c r="F1913" s="35" t="s">
        <v>637</v>
      </c>
      <c r="G1913" s="35">
        <v>1</v>
      </c>
      <c r="H1913" s="35" t="s">
        <v>95</v>
      </c>
      <c r="I1913" s="35" t="s">
        <v>2957</v>
      </c>
      <c r="J1913" s="35" t="s">
        <v>2967</v>
      </c>
      <c r="K1913" s="35">
        <v>192</v>
      </c>
      <c r="L1913" s="35">
        <v>192</v>
      </c>
      <c r="M1913" s="35"/>
      <c r="N1913" s="35"/>
    </row>
    <row r="1914" ht="28.5" spans="1:14">
      <c r="A1914" s="123">
        <f>COUNTA($A$5:A1913)</f>
        <v>1238</v>
      </c>
      <c r="B1914" s="123" t="s">
        <v>2946</v>
      </c>
      <c r="C1914" s="35" t="s">
        <v>2957</v>
      </c>
      <c r="D1914" s="35" t="s">
        <v>2968</v>
      </c>
      <c r="E1914" s="35" t="s">
        <v>2969</v>
      </c>
      <c r="F1914" s="35" t="s">
        <v>722</v>
      </c>
      <c r="G1914" s="35">
        <v>2</v>
      </c>
      <c r="H1914" s="35" t="s">
        <v>2970</v>
      </c>
      <c r="I1914" s="35" t="s">
        <v>2957</v>
      </c>
      <c r="J1914" s="35" t="s">
        <v>1896</v>
      </c>
      <c r="K1914" s="35">
        <v>576</v>
      </c>
      <c r="L1914" s="35">
        <v>576</v>
      </c>
      <c r="M1914" s="35"/>
      <c r="N1914" s="35"/>
    </row>
    <row r="1915" ht="28.5" spans="1:14">
      <c r="A1915" s="123">
        <f>COUNTA($A$5:A1914)</f>
        <v>1239</v>
      </c>
      <c r="B1915" s="123" t="s">
        <v>2946</v>
      </c>
      <c r="C1915" s="35" t="s">
        <v>2971</v>
      </c>
      <c r="D1915" s="35" t="s">
        <v>2972</v>
      </c>
      <c r="E1915" s="35" t="s">
        <v>2973</v>
      </c>
      <c r="F1915" s="35" t="s">
        <v>1573</v>
      </c>
      <c r="G1915" s="35">
        <v>4</v>
      </c>
      <c r="H1915" s="35" t="s">
        <v>1794</v>
      </c>
      <c r="I1915" s="35" t="s">
        <v>2971</v>
      </c>
      <c r="J1915" s="35" t="s">
        <v>1967</v>
      </c>
      <c r="K1915" s="35">
        <v>960</v>
      </c>
      <c r="L1915" s="35">
        <v>960</v>
      </c>
      <c r="M1915" s="35"/>
      <c r="N1915" s="35"/>
    </row>
    <row r="1916" ht="28.5" spans="1:14">
      <c r="A1916" s="123">
        <f>COUNTA($A$5:A1915)</f>
        <v>1240</v>
      </c>
      <c r="B1916" s="123" t="s">
        <v>2946</v>
      </c>
      <c r="C1916" s="35" t="s">
        <v>2971</v>
      </c>
      <c r="D1916" s="35" t="s">
        <v>2974</v>
      </c>
      <c r="E1916" s="35" t="s">
        <v>2975</v>
      </c>
      <c r="F1916" s="35" t="s">
        <v>689</v>
      </c>
      <c r="G1916" s="35">
        <v>4</v>
      </c>
      <c r="H1916" s="35" t="s">
        <v>1794</v>
      </c>
      <c r="I1916" s="35" t="s">
        <v>2971</v>
      </c>
      <c r="J1916" s="35" t="s">
        <v>1967</v>
      </c>
      <c r="K1916" s="35">
        <v>1280</v>
      </c>
      <c r="L1916" s="35">
        <v>1280</v>
      </c>
      <c r="M1916" s="35"/>
      <c r="N1916" s="35"/>
    </row>
    <row r="1917" ht="28.5" spans="1:14">
      <c r="A1917" s="123">
        <f>COUNTA($A$5:A1916)</f>
        <v>1241</v>
      </c>
      <c r="B1917" s="123" t="s">
        <v>2946</v>
      </c>
      <c r="C1917" s="35" t="s">
        <v>2971</v>
      </c>
      <c r="D1917" s="35" t="s">
        <v>2976</v>
      </c>
      <c r="E1917" s="35" t="s">
        <v>2977</v>
      </c>
      <c r="F1917" s="35" t="s">
        <v>1573</v>
      </c>
      <c r="G1917" s="35">
        <v>2</v>
      </c>
      <c r="H1917" s="35" t="s">
        <v>38</v>
      </c>
      <c r="I1917" s="35" t="s">
        <v>2971</v>
      </c>
      <c r="J1917" s="35" t="s">
        <v>1898</v>
      </c>
      <c r="K1917" s="35">
        <v>240</v>
      </c>
      <c r="L1917" s="35">
        <v>240</v>
      </c>
      <c r="M1917" s="35"/>
      <c r="N1917" s="35"/>
    </row>
    <row r="1918" ht="28.5" spans="1:14">
      <c r="A1918" s="123">
        <f>COUNTA($A$5:A1917)</f>
        <v>1242</v>
      </c>
      <c r="B1918" s="123" t="s">
        <v>2946</v>
      </c>
      <c r="C1918" s="35" t="s">
        <v>2971</v>
      </c>
      <c r="D1918" s="35" t="s">
        <v>2978</v>
      </c>
      <c r="E1918" s="35" t="s">
        <v>2979</v>
      </c>
      <c r="F1918" s="35" t="s">
        <v>637</v>
      </c>
      <c r="G1918" s="35">
        <v>4</v>
      </c>
      <c r="H1918" s="35" t="s">
        <v>1794</v>
      </c>
      <c r="I1918" s="35" t="s">
        <v>2971</v>
      </c>
      <c r="J1918" s="35" t="s">
        <v>1957</v>
      </c>
      <c r="K1918" s="35">
        <v>1920</v>
      </c>
      <c r="L1918" s="35">
        <v>1920</v>
      </c>
      <c r="M1918" s="35">
        <v>1320</v>
      </c>
      <c r="N1918" s="35"/>
    </row>
    <row r="1919" ht="14.25" spans="1:14">
      <c r="A1919" s="35">
        <f>COUNTA($A$5:A1918)</f>
        <v>1243</v>
      </c>
      <c r="B1919" s="35" t="s">
        <v>2946</v>
      </c>
      <c r="C1919" s="35" t="s">
        <v>2971</v>
      </c>
      <c r="D1919" s="35" t="s">
        <v>2980</v>
      </c>
      <c r="E1919" s="35" t="s">
        <v>2981</v>
      </c>
      <c r="F1919" s="35" t="s">
        <v>722</v>
      </c>
      <c r="G1919" s="35">
        <v>3</v>
      </c>
      <c r="H1919" s="35" t="s">
        <v>1794</v>
      </c>
      <c r="I1919" s="35" t="s">
        <v>2971</v>
      </c>
      <c r="J1919" s="35" t="s">
        <v>1957</v>
      </c>
      <c r="K1919" s="35">
        <v>1920</v>
      </c>
      <c r="L1919" s="35">
        <v>5000</v>
      </c>
      <c r="M1919" s="35"/>
      <c r="N1919" s="35"/>
    </row>
    <row r="1920" ht="14.25" spans="1:14">
      <c r="A1920" s="35"/>
      <c r="B1920" s="35"/>
      <c r="C1920" s="35"/>
      <c r="D1920" s="35"/>
      <c r="E1920" s="35"/>
      <c r="F1920" s="35"/>
      <c r="G1920" s="35"/>
      <c r="H1920" s="35" t="s">
        <v>585</v>
      </c>
      <c r="I1920" s="35" t="s">
        <v>2971</v>
      </c>
      <c r="J1920" s="35" t="s">
        <v>2697</v>
      </c>
      <c r="K1920" s="35">
        <v>1120</v>
      </c>
      <c r="L1920" s="35"/>
      <c r="M1920" s="35"/>
      <c r="N1920" s="35"/>
    </row>
    <row r="1921" ht="14.25" spans="1:14">
      <c r="A1921" s="35"/>
      <c r="B1921" s="35"/>
      <c r="C1921" s="35"/>
      <c r="D1921" s="35"/>
      <c r="E1921" s="35"/>
      <c r="F1921" s="35"/>
      <c r="G1921" s="35"/>
      <c r="H1921" s="35" t="s">
        <v>38</v>
      </c>
      <c r="I1921" s="35" t="s">
        <v>2971</v>
      </c>
      <c r="J1921" s="35" t="s">
        <v>2603</v>
      </c>
      <c r="K1921" s="66">
        <v>1960</v>
      </c>
      <c r="L1921" s="35"/>
      <c r="M1921" s="35"/>
      <c r="N1921" s="35"/>
    </row>
    <row r="1922" ht="28.5" spans="1:14">
      <c r="A1922" s="123">
        <f>COUNTA($A$5:A1921)</f>
        <v>1244</v>
      </c>
      <c r="B1922" s="123" t="s">
        <v>2946</v>
      </c>
      <c r="C1922" s="35" t="s">
        <v>2971</v>
      </c>
      <c r="D1922" s="35" t="s">
        <v>2982</v>
      </c>
      <c r="E1922" s="35" t="s">
        <v>2983</v>
      </c>
      <c r="F1922" s="35" t="s">
        <v>689</v>
      </c>
      <c r="G1922" s="35">
        <v>4</v>
      </c>
      <c r="H1922" s="35" t="s">
        <v>1794</v>
      </c>
      <c r="I1922" s="35" t="s">
        <v>2971</v>
      </c>
      <c r="J1922" s="35" t="s">
        <v>1937</v>
      </c>
      <c r="K1922" s="35">
        <v>1600</v>
      </c>
      <c r="L1922" s="35">
        <v>1600</v>
      </c>
      <c r="M1922" s="35">
        <v>1120</v>
      </c>
      <c r="N1922" s="35"/>
    </row>
    <row r="1923" ht="14.25" spans="1:14">
      <c r="A1923" s="35">
        <f>COUNTA($A$5:A1922)</f>
        <v>1245</v>
      </c>
      <c r="B1923" s="35" t="s">
        <v>2946</v>
      </c>
      <c r="C1923" s="35" t="s">
        <v>2971</v>
      </c>
      <c r="D1923" s="35" t="s">
        <v>2974</v>
      </c>
      <c r="E1923" s="35" t="s">
        <v>2984</v>
      </c>
      <c r="F1923" s="35" t="s">
        <v>644</v>
      </c>
      <c r="G1923" s="35">
        <v>3</v>
      </c>
      <c r="H1923" s="35" t="s">
        <v>90</v>
      </c>
      <c r="I1923" s="35" t="s">
        <v>2971</v>
      </c>
      <c r="J1923" s="35" t="s">
        <v>2985</v>
      </c>
      <c r="K1923" s="35">
        <v>496</v>
      </c>
      <c r="L1923" s="35">
        <v>2196</v>
      </c>
      <c r="M1923" s="35"/>
      <c r="N1923" s="35"/>
    </row>
    <row r="1924" ht="14.25" spans="1:14">
      <c r="A1924" s="35"/>
      <c r="B1924" s="35"/>
      <c r="C1924" s="35"/>
      <c r="D1924" s="35"/>
      <c r="E1924" s="35"/>
      <c r="F1924" s="35"/>
      <c r="G1924" s="35"/>
      <c r="H1924" s="35" t="s">
        <v>25</v>
      </c>
      <c r="I1924" s="35" t="s">
        <v>2971</v>
      </c>
      <c r="J1924" s="35" t="s">
        <v>2986</v>
      </c>
      <c r="K1924" s="35">
        <v>420</v>
      </c>
      <c r="L1924" s="35"/>
      <c r="M1924" s="35"/>
      <c r="N1924" s="35"/>
    </row>
    <row r="1925" ht="14.25" spans="1:14">
      <c r="A1925" s="35"/>
      <c r="B1925" s="35"/>
      <c r="C1925" s="35"/>
      <c r="D1925" s="35"/>
      <c r="E1925" s="35"/>
      <c r="F1925" s="35"/>
      <c r="G1925" s="35"/>
      <c r="H1925" s="35" t="s">
        <v>1794</v>
      </c>
      <c r="I1925" s="35" t="s">
        <v>2971</v>
      </c>
      <c r="J1925" s="35" t="s">
        <v>1967</v>
      </c>
      <c r="K1925" s="35">
        <v>1280</v>
      </c>
      <c r="L1925" s="35"/>
      <c r="M1925" s="35"/>
      <c r="N1925" s="35"/>
    </row>
    <row r="1926" ht="28.5" spans="1:14">
      <c r="A1926" s="123">
        <f>COUNTA($A$5:A1925)</f>
        <v>1246</v>
      </c>
      <c r="B1926" s="123" t="s">
        <v>2946</v>
      </c>
      <c r="C1926" s="35" t="s">
        <v>2971</v>
      </c>
      <c r="D1926" s="35" t="s">
        <v>2980</v>
      </c>
      <c r="E1926" s="35" t="s">
        <v>2987</v>
      </c>
      <c r="F1926" s="35" t="s">
        <v>689</v>
      </c>
      <c r="G1926" s="35">
        <v>1</v>
      </c>
      <c r="H1926" s="35" t="s">
        <v>38</v>
      </c>
      <c r="I1926" s="35" t="s">
        <v>2971</v>
      </c>
      <c r="J1926" s="35" t="s">
        <v>1898</v>
      </c>
      <c r="K1926" s="35">
        <v>320</v>
      </c>
      <c r="L1926" s="35">
        <v>320</v>
      </c>
      <c r="M1926" s="35"/>
      <c r="N1926" s="35"/>
    </row>
    <row r="1927" ht="28.5" spans="1:14">
      <c r="A1927" s="123">
        <f>COUNTA($A$5:A1926)</f>
        <v>1247</v>
      </c>
      <c r="B1927" s="123" t="s">
        <v>2946</v>
      </c>
      <c r="C1927" s="35" t="s">
        <v>2971</v>
      </c>
      <c r="D1927" s="35" t="s">
        <v>2978</v>
      </c>
      <c r="E1927" s="35" t="s">
        <v>2988</v>
      </c>
      <c r="F1927" s="35" t="s">
        <v>716</v>
      </c>
      <c r="G1927" s="35">
        <v>3</v>
      </c>
      <c r="H1927" s="35" t="s">
        <v>38</v>
      </c>
      <c r="I1927" s="35" t="s">
        <v>2971</v>
      </c>
      <c r="J1927" s="35" t="s">
        <v>1937</v>
      </c>
      <c r="K1927" s="35">
        <v>800</v>
      </c>
      <c r="L1927" s="35">
        <v>800</v>
      </c>
      <c r="M1927" s="35">
        <v>576</v>
      </c>
      <c r="N1927" s="35"/>
    </row>
    <row r="1928" ht="14.25" spans="1:14">
      <c r="A1928" s="35">
        <f>COUNTA($A$5:A1927)</f>
        <v>1248</v>
      </c>
      <c r="B1928" s="35" t="s">
        <v>2946</v>
      </c>
      <c r="C1928" s="35" t="s">
        <v>2971</v>
      </c>
      <c r="D1928" s="35" t="s">
        <v>2972</v>
      </c>
      <c r="E1928" s="35" t="s">
        <v>2989</v>
      </c>
      <c r="F1928" s="35" t="s">
        <v>689</v>
      </c>
      <c r="G1928" s="35">
        <v>3</v>
      </c>
      <c r="H1928" s="35" t="s">
        <v>1794</v>
      </c>
      <c r="I1928" s="35" t="s">
        <v>2971</v>
      </c>
      <c r="J1928" s="35" t="s">
        <v>1970</v>
      </c>
      <c r="K1928" s="35">
        <v>960</v>
      </c>
      <c r="L1928" s="35">
        <v>1280</v>
      </c>
      <c r="M1928" s="35"/>
      <c r="N1928" s="35"/>
    </row>
    <row r="1929" ht="14.25" spans="1:14">
      <c r="A1929" s="35"/>
      <c r="B1929" s="35"/>
      <c r="C1929" s="35"/>
      <c r="D1929" s="35"/>
      <c r="E1929" s="35"/>
      <c r="F1929" s="35"/>
      <c r="G1929" s="35"/>
      <c r="H1929" s="35" t="s">
        <v>38</v>
      </c>
      <c r="I1929" s="35" t="s">
        <v>2971</v>
      </c>
      <c r="J1929" s="35" t="s">
        <v>1898</v>
      </c>
      <c r="K1929" s="35">
        <v>320</v>
      </c>
      <c r="L1929" s="35"/>
      <c r="M1929" s="35"/>
      <c r="N1929" s="35"/>
    </row>
    <row r="1930" ht="28.5" spans="1:14">
      <c r="A1930" s="123">
        <f>COUNTA($A$5:A1929)</f>
        <v>1249</v>
      </c>
      <c r="B1930" s="123" t="s">
        <v>2946</v>
      </c>
      <c r="C1930" s="35" t="s">
        <v>2990</v>
      </c>
      <c r="D1930" s="35" t="s">
        <v>2991</v>
      </c>
      <c r="E1930" s="35" t="s">
        <v>2992</v>
      </c>
      <c r="F1930" s="35" t="s">
        <v>689</v>
      </c>
      <c r="G1930" s="35">
        <v>3</v>
      </c>
      <c r="H1930" s="35" t="s">
        <v>1794</v>
      </c>
      <c r="I1930" s="35" t="s">
        <v>2990</v>
      </c>
      <c r="J1930" s="35" t="s">
        <v>1967</v>
      </c>
      <c r="K1930" s="35">
        <v>1280</v>
      </c>
      <c r="L1930" s="35">
        <v>1280</v>
      </c>
      <c r="M1930" s="35">
        <v>1000</v>
      </c>
      <c r="N1930" s="35"/>
    </row>
    <row r="1931" ht="14.25" spans="1:14">
      <c r="A1931" s="35">
        <f>COUNTA($A$5:A1930)</f>
        <v>1250</v>
      </c>
      <c r="B1931" s="35" t="s">
        <v>2946</v>
      </c>
      <c r="C1931" s="35" t="s">
        <v>2990</v>
      </c>
      <c r="D1931" s="35" t="s">
        <v>2991</v>
      </c>
      <c r="E1931" s="35" t="s">
        <v>2993</v>
      </c>
      <c r="F1931" s="35" t="s">
        <v>716</v>
      </c>
      <c r="G1931" s="35">
        <v>4</v>
      </c>
      <c r="H1931" s="35" t="s">
        <v>1794</v>
      </c>
      <c r="I1931" s="35" t="s">
        <v>2990</v>
      </c>
      <c r="J1931" s="35" t="s">
        <v>2391</v>
      </c>
      <c r="K1931" s="66">
        <v>1000</v>
      </c>
      <c r="L1931" s="66">
        <v>5000</v>
      </c>
      <c r="M1931" s="35"/>
      <c r="N1931" s="35"/>
    </row>
    <row r="1932" ht="14.25" spans="1:14">
      <c r="A1932" s="35"/>
      <c r="B1932" s="35"/>
      <c r="C1932" s="35"/>
      <c r="D1932" s="35"/>
      <c r="E1932" s="35"/>
      <c r="F1932" s="35"/>
      <c r="G1932" s="35"/>
      <c r="H1932" s="35" t="s">
        <v>794</v>
      </c>
      <c r="I1932" s="35" t="s">
        <v>2990</v>
      </c>
      <c r="J1932" s="35" t="s">
        <v>2697</v>
      </c>
      <c r="K1932" s="35">
        <v>4000</v>
      </c>
      <c r="L1932" s="66"/>
      <c r="M1932" s="35"/>
      <c r="N1932" s="35"/>
    </row>
    <row r="1933" ht="28.5" spans="1:14">
      <c r="A1933" s="123">
        <f>COUNTA($A$5:A1932)</f>
        <v>1251</v>
      </c>
      <c r="B1933" s="123" t="s">
        <v>2946</v>
      </c>
      <c r="C1933" s="35" t="s">
        <v>2990</v>
      </c>
      <c r="D1933" s="35" t="s">
        <v>2994</v>
      </c>
      <c r="E1933" s="35" t="s">
        <v>2995</v>
      </c>
      <c r="F1933" s="35" t="s">
        <v>1573</v>
      </c>
      <c r="G1933" s="35">
        <v>6</v>
      </c>
      <c r="H1933" s="35" t="s">
        <v>2996</v>
      </c>
      <c r="I1933" s="35" t="s">
        <v>2990</v>
      </c>
      <c r="J1933" s="35" t="s">
        <v>1898</v>
      </c>
      <c r="K1933" s="35">
        <v>720</v>
      </c>
      <c r="L1933" s="35">
        <v>720</v>
      </c>
      <c r="M1933" s="35"/>
      <c r="N1933" s="35"/>
    </row>
    <row r="1934" ht="14.25" spans="1:14">
      <c r="A1934" s="35">
        <f>COUNTA($A$5:A1933)</f>
        <v>1252</v>
      </c>
      <c r="B1934" s="35" t="s">
        <v>2946</v>
      </c>
      <c r="C1934" s="35" t="s">
        <v>2990</v>
      </c>
      <c r="D1934" s="35" t="s">
        <v>2997</v>
      </c>
      <c r="E1934" s="35" t="s">
        <v>2998</v>
      </c>
      <c r="F1934" s="35" t="s">
        <v>1787</v>
      </c>
      <c r="G1934" s="35">
        <v>6</v>
      </c>
      <c r="H1934" s="35" t="s">
        <v>38</v>
      </c>
      <c r="I1934" s="35" t="s">
        <v>2990</v>
      </c>
      <c r="J1934" s="35" t="s">
        <v>2999</v>
      </c>
      <c r="K1934" s="35">
        <v>1024</v>
      </c>
      <c r="L1934" s="35">
        <v>3814</v>
      </c>
      <c r="M1934" s="35"/>
      <c r="N1934" s="35"/>
    </row>
    <row r="1935" ht="14.25" spans="1:14">
      <c r="A1935" s="35"/>
      <c r="B1935" s="35"/>
      <c r="C1935" s="35"/>
      <c r="D1935" s="35"/>
      <c r="E1935" s="35"/>
      <c r="F1935" s="35" t="s">
        <v>1787</v>
      </c>
      <c r="G1935" s="35"/>
      <c r="H1935" s="35" t="s">
        <v>1794</v>
      </c>
      <c r="I1935" s="35" t="s">
        <v>2990</v>
      </c>
      <c r="J1935" s="35" t="s">
        <v>1957</v>
      </c>
      <c r="K1935" s="35">
        <v>2400</v>
      </c>
      <c r="L1935" s="35"/>
      <c r="M1935" s="35"/>
      <c r="N1935" s="35"/>
    </row>
    <row r="1936" ht="14.25" spans="1:14">
      <c r="A1936" s="35"/>
      <c r="B1936" s="35"/>
      <c r="C1936" s="35"/>
      <c r="D1936" s="35"/>
      <c r="E1936" s="35"/>
      <c r="F1936" s="35" t="s">
        <v>1787</v>
      </c>
      <c r="G1936" s="35"/>
      <c r="H1936" s="35" t="s">
        <v>25</v>
      </c>
      <c r="I1936" s="35" t="s">
        <v>2990</v>
      </c>
      <c r="J1936" s="35" t="s">
        <v>2942</v>
      </c>
      <c r="K1936" s="35">
        <v>390</v>
      </c>
      <c r="L1936" s="35"/>
      <c r="M1936" s="35"/>
      <c r="N1936" s="35"/>
    </row>
    <row r="1937" ht="14.25" spans="1:14">
      <c r="A1937" s="35">
        <f>COUNTA($A$5:A1936)</f>
        <v>1253</v>
      </c>
      <c r="B1937" s="35" t="s">
        <v>2946</v>
      </c>
      <c r="C1937" s="35" t="s">
        <v>2990</v>
      </c>
      <c r="D1937" s="35" t="s">
        <v>2994</v>
      </c>
      <c r="E1937" s="35" t="s">
        <v>3000</v>
      </c>
      <c r="F1937" s="35" t="s">
        <v>722</v>
      </c>
      <c r="G1937" s="35">
        <v>6</v>
      </c>
      <c r="H1937" s="35" t="s">
        <v>2996</v>
      </c>
      <c r="I1937" s="35" t="s">
        <v>2990</v>
      </c>
      <c r="J1937" s="35" t="s">
        <v>3001</v>
      </c>
      <c r="K1937" s="66">
        <v>1176</v>
      </c>
      <c r="L1937" s="66">
        <v>3336</v>
      </c>
      <c r="M1937" s="35">
        <v>1664</v>
      </c>
      <c r="N1937" s="35"/>
    </row>
    <row r="1938" ht="14.25" spans="1:14">
      <c r="A1938" s="35"/>
      <c r="B1938" s="35"/>
      <c r="C1938" s="35"/>
      <c r="D1938" s="35"/>
      <c r="E1938" s="35"/>
      <c r="F1938" s="35"/>
      <c r="G1938" s="35"/>
      <c r="H1938" s="35" t="s">
        <v>1794</v>
      </c>
      <c r="I1938" s="35" t="s">
        <v>2990</v>
      </c>
      <c r="J1938" s="35" t="s">
        <v>1970</v>
      </c>
      <c r="K1938" s="35">
        <v>960</v>
      </c>
      <c r="L1938" s="66"/>
      <c r="M1938" s="35">
        <v>1664</v>
      </c>
      <c r="N1938" s="35"/>
    </row>
    <row r="1939" ht="14.25" spans="1:14">
      <c r="A1939" s="35"/>
      <c r="B1939" s="35"/>
      <c r="C1939" s="35"/>
      <c r="D1939" s="35"/>
      <c r="E1939" s="35"/>
      <c r="F1939" s="35"/>
      <c r="G1939" s="35"/>
      <c r="H1939" s="35" t="s">
        <v>1767</v>
      </c>
      <c r="I1939" s="35" t="s">
        <v>2990</v>
      </c>
      <c r="J1939" s="35" t="s">
        <v>1937</v>
      </c>
      <c r="K1939" s="35">
        <v>1200</v>
      </c>
      <c r="L1939" s="66"/>
      <c r="M1939" s="35">
        <v>1664</v>
      </c>
      <c r="N1939" s="35"/>
    </row>
    <row r="1940" ht="28.5" spans="1:14">
      <c r="A1940" s="123">
        <f>COUNTA($A$5:A1939)</f>
        <v>1254</v>
      </c>
      <c r="B1940" s="123" t="s">
        <v>2946</v>
      </c>
      <c r="C1940" s="35" t="s">
        <v>3002</v>
      </c>
      <c r="D1940" s="35" t="s">
        <v>3003</v>
      </c>
      <c r="E1940" s="35" t="s">
        <v>3004</v>
      </c>
      <c r="F1940" s="35" t="s">
        <v>689</v>
      </c>
      <c r="G1940" s="35">
        <v>1</v>
      </c>
      <c r="H1940" s="35" t="s">
        <v>90</v>
      </c>
      <c r="I1940" s="35" t="s">
        <v>3002</v>
      </c>
      <c r="J1940" s="35" t="s">
        <v>3005</v>
      </c>
      <c r="K1940" s="35">
        <v>1120</v>
      </c>
      <c r="L1940" s="35">
        <v>1120</v>
      </c>
      <c r="M1940" s="35"/>
      <c r="N1940" s="35"/>
    </row>
    <row r="1941" ht="28.5" spans="1:14">
      <c r="A1941" s="123">
        <f>COUNTA($A$5:A1940)</f>
        <v>1255</v>
      </c>
      <c r="B1941" s="123" t="s">
        <v>2946</v>
      </c>
      <c r="C1941" s="35" t="s">
        <v>3002</v>
      </c>
      <c r="D1941" s="35" t="s">
        <v>3006</v>
      </c>
      <c r="E1941" s="35" t="s">
        <v>3007</v>
      </c>
      <c r="F1941" s="35" t="s">
        <v>2267</v>
      </c>
      <c r="G1941" s="35">
        <v>1</v>
      </c>
      <c r="H1941" s="35" t="s">
        <v>25</v>
      </c>
      <c r="I1941" s="35" t="s">
        <v>3002</v>
      </c>
      <c r="J1941" s="35" t="s">
        <v>3008</v>
      </c>
      <c r="K1941" s="35">
        <v>405</v>
      </c>
      <c r="L1941" s="35">
        <v>405</v>
      </c>
      <c r="M1941" s="35"/>
      <c r="N1941" s="35"/>
    </row>
    <row r="1942" ht="28.5" spans="1:14">
      <c r="A1942" s="123">
        <f>COUNTA($A$5:A1941)</f>
        <v>1256</v>
      </c>
      <c r="B1942" s="123" t="s">
        <v>2946</v>
      </c>
      <c r="C1942" s="35" t="s">
        <v>3002</v>
      </c>
      <c r="D1942" s="35" t="s">
        <v>3006</v>
      </c>
      <c r="E1942" s="35" t="s">
        <v>3009</v>
      </c>
      <c r="F1942" s="35" t="s">
        <v>637</v>
      </c>
      <c r="G1942" s="35">
        <v>3</v>
      </c>
      <c r="H1942" s="35" t="s">
        <v>1794</v>
      </c>
      <c r="I1942" s="35" t="s">
        <v>3002</v>
      </c>
      <c r="J1942" s="35" t="s">
        <v>2256</v>
      </c>
      <c r="K1942" s="35">
        <v>1152</v>
      </c>
      <c r="L1942" s="35">
        <v>1152</v>
      </c>
      <c r="M1942" s="35"/>
      <c r="N1942" s="35"/>
    </row>
    <row r="1943" ht="14.25" spans="1:14">
      <c r="A1943" s="35">
        <f>COUNTA($A$5:A1942)</f>
        <v>1257</v>
      </c>
      <c r="B1943" s="35" t="s">
        <v>2946</v>
      </c>
      <c r="C1943" s="35" t="s">
        <v>3002</v>
      </c>
      <c r="D1943" s="35" t="s">
        <v>3010</v>
      </c>
      <c r="E1943" s="35" t="s">
        <v>3011</v>
      </c>
      <c r="F1943" s="35" t="s">
        <v>1573</v>
      </c>
      <c r="G1943" s="35">
        <v>6</v>
      </c>
      <c r="H1943" s="35" t="s">
        <v>1794</v>
      </c>
      <c r="I1943" s="35" t="s">
        <v>3002</v>
      </c>
      <c r="J1943" s="35" t="s">
        <v>3012</v>
      </c>
      <c r="K1943" s="35">
        <v>3460.8</v>
      </c>
      <c r="L1943" s="35">
        <v>3940.8</v>
      </c>
      <c r="M1943" s="35"/>
      <c r="N1943" s="35"/>
    </row>
    <row r="1944" ht="14.25" spans="1:14">
      <c r="A1944" s="35"/>
      <c r="B1944" s="35"/>
      <c r="C1944" s="35"/>
      <c r="D1944" s="35"/>
      <c r="E1944" s="35"/>
      <c r="F1944" s="35"/>
      <c r="G1944" s="35"/>
      <c r="H1944" s="35" t="s">
        <v>38</v>
      </c>
      <c r="I1944" s="35" t="s">
        <v>3002</v>
      </c>
      <c r="J1944" s="35" t="s">
        <v>1967</v>
      </c>
      <c r="K1944" s="35">
        <v>480</v>
      </c>
      <c r="L1944" s="35"/>
      <c r="M1944" s="35"/>
      <c r="N1944" s="35"/>
    </row>
    <row r="1945" ht="14.25" spans="1:14">
      <c r="A1945" s="35">
        <f>COUNTA($A$5:A1944)</f>
        <v>1258</v>
      </c>
      <c r="B1945" s="35" t="s">
        <v>2946</v>
      </c>
      <c r="C1945" s="35" t="s">
        <v>3013</v>
      </c>
      <c r="D1945" s="35" t="s">
        <v>3014</v>
      </c>
      <c r="E1945" s="35" t="s">
        <v>3015</v>
      </c>
      <c r="F1945" s="35" t="s">
        <v>689</v>
      </c>
      <c r="G1945" s="35">
        <v>4</v>
      </c>
      <c r="H1945" s="35" t="s">
        <v>38</v>
      </c>
      <c r="I1945" s="35" t="s">
        <v>3013</v>
      </c>
      <c r="J1945" s="35" t="s">
        <v>2364</v>
      </c>
      <c r="K1945" s="35">
        <v>768</v>
      </c>
      <c r="L1945" s="35">
        <v>1408</v>
      </c>
      <c r="M1945" s="35"/>
      <c r="N1945" s="35"/>
    </row>
    <row r="1946" ht="14.25" spans="1:14">
      <c r="A1946" s="35"/>
      <c r="B1946" s="35"/>
      <c r="C1946" s="35"/>
      <c r="D1946" s="35"/>
      <c r="E1946" s="35"/>
      <c r="F1946" s="35"/>
      <c r="G1946" s="35"/>
      <c r="H1946" s="35" t="s">
        <v>1794</v>
      </c>
      <c r="I1946" s="35" t="s">
        <v>3013</v>
      </c>
      <c r="J1946" s="35" t="s">
        <v>1898</v>
      </c>
      <c r="K1946" s="35">
        <v>640</v>
      </c>
      <c r="L1946" s="35"/>
      <c r="M1946" s="35"/>
      <c r="N1946" s="35"/>
    </row>
    <row r="1947" ht="28.5" spans="1:14">
      <c r="A1947" s="123">
        <f>COUNTA($A$5:A1946)</f>
        <v>1259</v>
      </c>
      <c r="B1947" s="123" t="s">
        <v>2946</v>
      </c>
      <c r="C1947" s="35" t="s">
        <v>3013</v>
      </c>
      <c r="D1947" s="35" t="s">
        <v>3016</v>
      </c>
      <c r="E1947" s="35" t="s">
        <v>3017</v>
      </c>
      <c r="F1947" s="35" t="s">
        <v>644</v>
      </c>
      <c r="G1947" s="35">
        <v>1</v>
      </c>
      <c r="H1947" s="35" t="s">
        <v>25</v>
      </c>
      <c r="I1947" s="35" t="s">
        <v>3013</v>
      </c>
      <c r="J1947" s="35" t="s">
        <v>3018</v>
      </c>
      <c r="K1947" s="35">
        <v>780</v>
      </c>
      <c r="L1947" s="35">
        <v>780</v>
      </c>
      <c r="M1947" s="35"/>
      <c r="N1947" s="35"/>
    </row>
    <row r="1948" ht="14.25" spans="1:14">
      <c r="A1948" s="35">
        <f>COUNTA($A$5:A1947)</f>
        <v>1260</v>
      </c>
      <c r="B1948" s="35" t="s">
        <v>2946</v>
      </c>
      <c r="C1948" s="35" t="s">
        <v>3013</v>
      </c>
      <c r="D1948" s="35" t="s">
        <v>3019</v>
      </c>
      <c r="E1948" s="35" t="s">
        <v>3020</v>
      </c>
      <c r="F1948" s="35" t="s">
        <v>1573</v>
      </c>
      <c r="G1948" s="35">
        <v>3</v>
      </c>
      <c r="H1948" s="35" t="s">
        <v>38</v>
      </c>
      <c r="I1948" s="35" t="s">
        <v>3013</v>
      </c>
      <c r="J1948" s="35" t="s">
        <v>2314</v>
      </c>
      <c r="K1948" s="35">
        <v>1200</v>
      </c>
      <c r="L1948" s="35">
        <v>2160</v>
      </c>
      <c r="M1948" s="35"/>
      <c r="N1948" s="35"/>
    </row>
    <row r="1949" ht="14.25" spans="1:14">
      <c r="A1949" s="35"/>
      <c r="B1949" s="35"/>
      <c r="C1949" s="35"/>
      <c r="D1949" s="35"/>
      <c r="E1949" s="35"/>
      <c r="F1949" s="35"/>
      <c r="G1949" s="35"/>
      <c r="H1949" s="35" t="s">
        <v>1794</v>
      </c>
      <c r="I1949" s="35" t="s">
        <v>3013</v>
      </c>
      <c r="J1949" s="35" t="s">
        <v>1967</v>
      </c>
      <c r="K1949" s="35">
        <v>960</v>
      </c>
      <c r="L1949" s="35"/>
      <c r="M1949" s="35"/>
      <c r="N1949" s="35"/>
    </row>
    <row r="1950" ht="28.5" spans="1:14">
      <c r="A1950" s="123">
        <f>COUNTA($A$5:A1949)</f>
        <v>1261</v>
      </c>
      <c r="B1950" s="123" t="s">
        <v>2946</v>
      </c>
      <c r="C1950" s="35" t="s">
        <v>3013</v>
      </c>
      <c r="D1950" s="35" t="s">
        <v>3019</v>
      </c>
      <c r="E1950" s="35" t="s">
        <v>3021</v>
      </c>
      <c r="F1950" s="35" t="s">
        <v>2267</v>
      </c>
      <c r="G1950" s="35">
        <v>2</v>
      </c>
      <c r="H1950" s="35" t="s">
        <v>623</v>
      </c>
      <c r="I1950" s="35" t="s">
        <v>3013</v>
      </c>
      <c r="J1950" s="35" t="s">
        <v>1957</v>
      </c>
      <c r="K1950" s="35">
        <v>450</v>
      </c>
      <c r="L1950" s="35">
        <v>450</v>
      </c>
      <c r="M1950" s="35"/>
      <c r="N1950" s="35"/>
    </row>
    <row r="1951" ht="14.25" spans="1:14">
      <c r="A1951" s="35">
        <f>COUNTA($A$5:A1950)</f>
        <v>1262</v>
      </c>
      <c r="B1951" s="35" t="s">
        <v>2946</v>
      </c>
      <c r="C1951" s="35" t="s">
        <v>3013</v>
      </c>
      <c r="D1951" s="35" t="s">
        <v>3022</v>
      </c>
      <c r="E1951" s="35" t="s">
        <v>3023</v>
      </c>
      <c r="F1951" s="35" t="s">
        <v>2267</v>
      </c>
      <c r="G1951" s="35">
        <v>2</v>
      </c>
      <c r="H1951" s="35" t="s">
        <v>3024</v>
      </c>
      <c r="I1951" s="35" t="s">
        <v>3013</v>
      </c>
      <c r="J1951" s="35" t="s">
        <v>1961</v>
      </c>
      <c r="K1951" s="35">
        <v>510</v>
      </c>
      <c r="L1951" s="35">
        <v>1350</v>
      </c>
      <c r="M1951" s="35">
        <v>1584</v>
      </c>
      <c r="N1951" s="35"/>
    </row>
    <row r="1952" ht="14.25" spans="1:14">
      <c r="A1952" s="35"/>
      <c r="B1952" s="35"/>
      <c r="C1952" s="35"/>
      <c r="D1952" s="35"/>
      <c r="E1952" s="35"/>
      <c r="F1952" s="35"/>
      <c r="G1952" s="35"/>
      <c r="H1952" s="35" t="s">
        <v>3025</v>
      </c>
      <c r="I1952" s="35" t="s">
        <v>3013</v>
      </c>
      <c r="J1952" s="35" t="s">
        <v>2353</v>
      </c>
      <c r="K1952" s="35">
        <v>840</v>
      </c>
      <c r="L1952" s="35"/>
      <c r="M1952" s="35"/>
      <c r="N1952" s="35"/>
    </row>
    <row r="1953" ht="28.5" spans="1:14">
      <c r="A1953" s="123">
        <f>COUNTA($A$5:A1952)</f>
        <v>1263</v>
      </c>
      <c r="B1953" s="123" t="s">
        <v>2946</v>
      </c>
      <c r="C1953" s="35" t="s">
        <v>3013</v>
      </c>
      <c r="D1953" s="35" t="s">
        <v>3019</v>
      </c>
      <c r="E1953" s="35" t="s">
        <v>3026</v>
      </c>
      <c r="F1953" s="35" t="s">
        <v>722</v>
      </c>
      <c r="G1953" s="35">
        <v>3</v>
      </c>
      <c r="H1953" s="35" t="s">
        <v>1794</v>
      </c>
      <c r="I1953" s="35" t="s">
        <v>3013</v>
      </c>
      <c r="J1953" s="35" t="s">
        <v>1998</v>
      </c>
      <c r="K1953" s="35">
        <v>2240</v>
      </c>
      <c r="L1953" s="35">
        <v>2240</v>
      </c>
      <c r="M1953" s="35">
        <v>1440</v>
      </c>
      <c r="N1953" s="35"/>
    </row>
    <row r="1954" ht="28.5" spans="1:14">
      <c r="A1954" s="123">
        <f>COUNTA($A$5:A1953)</f>
        <v>1264</v>
      </c>
      <c r="B1954" s="123" t="s">
        <v>2946</v>
      </c>
      <c r="C1954" s="35" t="s">
        <v>3013</v>
      </c>
      <c r="D1954" s="35" t="s">
        <v>3019</v>
      </c>
      <c r="E1954" s="35" t="s">
        <v>3027</v>
      </c>
      <c r="F1954" s="35" t="s">
        <v>722</v>
      </c>
      <c r="G1954" s="35">
        <v>3</v>
      </c>
      <c r="H1954" s="35" t="s">
        <v>38</v>
      </c>
      <c r="I1954" s="35" t="s">
        <v>3013</v>
      </c>
      <c r="J1954" s="35" t="s">
        <v>3028</v>
      </c>
      <c r="K1954" s="35">
        <v>1056</v>
      </c>
      <c r="L1954" s="35">
        <v>1056</v>
      </c>
      <c r="M1954" s="35"/>
      <c r="N1954" s="35"/>
    </row>
    <row r="1955" ht="28.5" spans="1:14">
      <c r="A1955" s="123">
        <f>COUNTA($A$5:A1954)</f>
        <v>1265</v>
      </c>
      <c r="B1955" s="123" t="s">
        <v>2946</v>
      </c>
      <c r="C1955" s="35" t="s">
        <v>3013</v>
      </c>
      <c r="D1955" s="35" t="s">
        <v>3014</v>
      </c>
      <c r="E1955" s="35" t="s">
        <v>3029</v>
      </c>
      <c r="F1955" s="35" t="s">
        <v>1573</v>
      </c>
      <c r="G1955" s="35">
        <v>2</v>
      </c>
      <c r="H1955" s="35" t="s">
        <v>38</v>
      </c>
      <c r="I1955" s="35" t="s">
        <v>3013</v>
      </c>
      <c r="J1955" s="35" t="s">
        <v>1970</v>
      </c>
      <c r="K1955" s="35">
        <v>360</v>
      </c>
      <c r="L1955" s="35">
        <v>360</v>
      </c>
      <c r="M1955" s="35"/>
      <c r="N1955" s="35"/>
    </row>
    <row r="1956" ht="28.5" spans="1:14">
      <c r="A1956" s="123">
        <f>COUNTA($A$5:A1955)</f>
        <v>1266</v>
      </c>
      <c r="B1956" s="123" t="s">
        <v>2946</v>
      </c>
      <c r="C1956" s="35" t="s">
        <v>3013</v>
      </c>
      <c r="D1956" s="35" t="s">
        <v>3022</v>
      </c>
      <c r="E1956" s="35" t="s">
        <v>3030</v>
      </c>
      <c r="F1956" s="35" t="s">
        <v>1573</v>
      </c>
      <c r="G1956" s="35">
        <v>1</v>
      </c>
      <c r="H1956" s="35" t="s">
        <v>1794</v>
      </c>
      <c r="I1956" s="35" t="s">
        <v>3013</v>
      </c>
      <c r="J1956" s="35" t="s">
        <v>1937</v>
      </c>
      <c r="K1956" s="35">
        <v>1200</v>
      </c>
      <c r="L1956" s="35">
        <v>1200</v>
      </c>
      <c r="M1956" s="35">
        <v>360</v>
      </c>
      <c r="N1956" s="35"/>
    </row>
    <row r="1957" ht="14.25" spans="1:14">
      <c r="A1957" s="86">
        <f>COUNTA($A$5:A1956)</f>
        <v>1267</v>
      </c>
      <c r="B1957" s="86" t="s">
        <v>2946</v>
      </c>
      <c r="C1957" s="86" t="s">
        <v>3013</v>
      </c>
      <c r="D1957" s="86" t="s">
        <v>3016</v>
      </c>
      <c r="E1957" s="86" t="s">
        <v>3031</v>
      </c>
      <c r="F1957" s="86" t="s">
        <v>637</v>
      </c>
      <c r="G1957" s="86">
        <v>5</v>
      </c>
      <c r="H1957" s="35" t="s">
        <v>1794</v>
      </c>
      <c r="I1957" s="35" t="s">
        <v>3013</v>
      </c>
      <c r="J1957" s="35" t="s">
        <v>1957</v>
      </c>
      <c r="K1957" s="35">
        <v>1920</v>
      </c>
      <c r="L1957" s="86">
        <v>2432</v>
      </c>
      <c r="M1957" s="86"/>
      <c r="N1957" s="35"/>
    </row>
    <row r="1958" ht="14.25" spans="1:14">
      <c r="A1958" s="163"/>
      <c r="B1958" s="163"/>
      <c r="C1958" s="163"/>
      <c r="D1958" s="163"/>
      <c r="E1958" s="163"/>
      <c r="F1958" s="163"/>
      <c r="G1958" s="163"/>
      <c r="H1958" s="35" t="s">
        <v>38</v>
      </c>
      <c r="I1958" s="35" t="s">
        <v>3013</v>
      </c>
      <c r="J1958" s="35" t="s">
        <v>1887</v>
      </c>
      <c r="K1958" s="35">
        <v>512</v>
      </c>
      <c r="L1958" s="163"/>
      <c r="M1958" s="163"/>
      <c r="N1958" s="35"/>
    </row>
    <row r="1959" ht="28.5" spans="1:14">
      <c r="A1959" s="123">
        <f>COUNTA($A$5:A1958)</f>
        <v>1268</v>
      </c>
      <c r="B1959" s="123" t="s">
        <v>2946</v>
      </c>
      <c r="C1959" s="35" t="s">
        <v>3032</v>
      </c>
      <c r="D1959" s="35" t="s">
        <v>3033</v>
      </c>
      <c r="E1959" s="35" t="s">
        <v>3034</v>
      </c>
      <c r="F1959" s="35" t="s">
        <v>689</v>
      </c>
      <c r="G1959" s="35">
        <v>3</v>
      </c>
      <c r="H1959" s="35" t="s">
        <v>1794</v>
      </c>
      <c r="I1959" s="35" t="s">
        <v>3032</v>
      </c>
      <c r="J1959" s="35" t="s">
        <v>1957</v>
      </c>
      <c r="K1959" s="35">
        <v>1920</v>
      </c>
      <c r="L1959" s="35">
        <v>1920</v>
      </c>
      <c r="M1959" s="35">
        <v>1248</v>
      </c>
      <c r="N1959" s="35"/>
    </row>
    <row r="1960" ht="28.5" spans="1:14">
      <c r="A1960" s="123">
        <f>COUNTA($A$5:A1959)</f>
        <v>1269</v>
      </c>
      <c r="B1960" s="123" t="s">
        <v>2946</v>
      </c>
      <c r="C1960" s="35" t="s">
        <v>3032</v>
      </c>
      <c r="D1960" s="35" t="s">
        <v>1100</v>
      </c>
      <c r="E1960" s="35" t="s">
        <v>3035</v>
      </c>
      <c r="F1960" s="35" t="s">
        <v>689</v>
      </c>
      <c r="G1960" s="35">
        <v>4</v>
      </c>
      <c r="H1960" s="35" t="s">
        <v>1767</v>
      </c>
      <c r="I1960" s="35" t="s">
        <v>3032</v>
      </c>
      <c r="J1960" s="35" t="s">
        <v>1896</v>
      </c>
      <c r="K1960" s="35">
        <v>576</v>
      </c>
      <c r="L1960" s="35">
        <v>576</v>
      </c>
      <c r="M1960" s="35"/>
      <c r="N1960" s="35"/>
    </row>
    <row r="1961" ht="14.25" spans="1:14">
      <c r="A1961" s="35">
        <f>COUNTA($A$5:A1960)</f>
        <v>1270</v>
      </c>
      <c r="B1961" s="35" t="s">
        <v>2946</v>
      </c>
      <c r="C1961" s="35" t="s">
        <v>3036</v>
      </c>
      <c r="D1961" s="35" t="s">
        <v>3037</v>
      </c>
      <c r="E1961" s="35" t="s">
        <v>3038</v>
      </c>
      <c r="F1961" s="35" t="s">
        <v>722</v>
      </c>
      <c r="G1961" s="35">
        <v>4</v>
      </c>
      <c r="H1961" s="35" t="s">
        <v>38</v>
      </c>
      <c r="I1961" s="35" t="s">
        <v>3036</v>
      </c>
      <c r="J1961" s="35" t="s">
        <v>2364</v>
      </c>
      <c r="K1961" s="35">
        <v>768</v>
      </c>
      <c r="L1961" s="35">
        <v>1728</v>
      </c>
      <c r="M1961" s="35"/>
      <c r="N1961" s="35"/>
    </row>
    <row r="1962" ht="14.25" spans="1:14">
      <c r="A1962" s="35"/>
      <c r="B1962" s="35"/>
      <c r="C1962" s="35"/>
      <c r="D1962" s="35"/>
      <c r="E1962" s="35"/>
      <c r="F1962" s="35"/>
      <c r="G1962" s="35"/>
      <c r="H1962" s="35" t="s">
        <v>1794</v>
      </c>
      <c r="I1962" s="35" t="s">
        <v>3036</v>
      </c>
      <c r="J1962" s="35" t="s">
        <v>1970</v>
      </c>
      <c r="K1962" s="35">
        <v>960</v>
      </c>
      <c r="L1962" s="35"/>
      <c r="M1962" s="35"/>
      <c r="N1962" s="35"/>
    </row>
    <row r="1963" ht="28.5" spans="1:14">
      <c r="A1963" s="123">
        <f>COUNTA($A$5:A1962)</f>
        <v>1271</v>
      </c>
      <c r="B1963" s="123" t="s">
        <v>2946</v>
      </c>
      <c r="C1963" s="35" t="s">
        <v>3039</v>
      </c>
      <c r="D1963" s="35" t="s">
        <v>3040</v>
      </c>
      <c r="E1963" s="35" t="s">
        <v>3041</v>
      </c>
      <c r="F1963" s="35" t="s">
        <v>2267</v>
      </c>
      <c r="G1963" s="35">
        <v>6</v>
      </c>
      <c r="H1963" s="35" t="s">
        <v>38</v>
      </c>
      <c r="I1963" s="35" t="s">
        <v>3039</v>
      </c>
      <c r="J1963" s="35" t="s">
        <v>1970</v>
      </c>
      <c r="K1963" s="35">
        <v>360</v>
      </c>
      <c r="L1963" s="35">
        <v>360</v>
      </c>
      <c r="M1963" s="35"/>
      <c r="N1963" s="35"/>
    </row>
    <row r="1964" ht="28.5" spans="1:14">
      <c r="A1964" s="123">
        <f>COUNTA($A$5:A1963)</f>
        <v>1272</v>
      </c>
      <c r="B1964" s="123" t="s">
        <v>2946</v>
      </c>
      <c r="C1964" s="35" t="s">
        <v>3042</v>
      </c>
      <c r="D1964" s="35" t="s">
        <v>3043</v>
      </c>
      <c r="E1964" s="35" t="s">
        <v>3044</v>
      </c>
      <c r="F1964" s="35" t="s">
        <v>689</v>
      </c>
      <c r="G1964" s="35">
        <v>4</v>
      </c>
      <c r="H1964" s="35" t="s">
        <v>25</v>
      </c>
      <c r="I1964" s="35" t="s">
        <v>3042</v>
      </c>
      <c r="J1964" s="35" t="s">
        <v>2986</v>
      </c>
      <c r="K1964" s="35">
        <v>420</v>
      </c>
      <c r="L1964" s="35">
        <v>420</v>
      </c>
      <c r="M1964" s="35"/>
      <c r="N1964" s="35"/>
    </row>
    <row r="1965" ht="14.25" spans="1:14">
      <c r="A1965" s="35">
        <f>COUNTA($A$5:A1964)</f>
        <v>1273</v>
      </c>
      <c r="B1965" s="35" t="s">
        <v>2946</v>
      </c>
      <c r="C1965" s="35" t="s">
        <v>3042</v>
      </c>
      <c r="D1965" s="35" t="s">
        <v>3045</v>
      </c>
      <c r="E1965" s="35" t="s">
        <v>3046</v>
      </c>
      <c r="F1965" s="35" t="s">
        <v>644</v>
      </c>
      <c r="G1965" s="35">
        <v>3</v>
      </c>
      <c r="H1965" s="35" t="s">
        <v>38</v>
      </c>
      <c r="I1965" s="35" t="s">
        <v>3042</v>
      </c>
      <c r="J1965" s="35" t="s">
        <v>2592</v>
      </c>
      <c r="K1965" s="35">
        <v>1088</v>
      </c>
      <c r="L1965" s="35">
        <v>2368</v>
      </c>
      <c r="M1965" s="35"/>
      <c r="N1965" s="35"/>
    </row>
    <row r="1966" ht="14.25" spans="1:14">
      <c r="A1966" s="35"/>
      <c r="B1966" s="35"/>
      <c r="C1966" s="35"/>
      <c r="D1966" s="35"/>
      <c r="E1966" s="35"/>
      <c r="F1966" s="35"/>
      <c r="G1966" s="35"/>
      <c r="H1966" s="35" t="s">
        <v>1794</v>
      </c>
      <c r="I1966" s="35" t="s">
        <v>3042</v>
      </c>
      <c r="J1966" s="35" t="s">
        <v>1967</v>
      </c>
      <c r="K1966" s="35">
        <v>1280</v>
      </c>
      <c r="L1966" s="35"/>
      <c r="M1966" s="35"/>
      <c r="N1966" s="35"/>
    </row>
    <row r="1967" ht="14.25" spans="1:14">
      <c r="A1967" s="35">
        <f>COUNTA($A$5:A1966)</f>
        <v>1274</v>
      </c>
      <c r="B1967" s="35" t="s">
        <v>2946</v>
      </c>
      <c r="C1967" s="35" t="s">
        <v>3042</v>
      </c>
      <c r="D1967" s="35" t="s">
        <v>3045</v>
      </c>
      <c r="E1967" s="35" t="s">
        <v>3047</v>
      </c>
      <c r="F1967" s="35" t="s">
        <v>644</v>
      </c>
      <c r="G1967" s="35">
        <v>1</v>
      </c>
      <c r="H1967" s="35" t="s">
        <v>38</v>
      </c>
      <c r="I1967" s="35" t="s">
        <v>3042</v>
      </c>
      <c r="J1967" s="35" t="s">
        <v>1957</v>
      </c>
      <c r="K1967" s="35">
        <v>960</v>
      </c>
      <c r="L1967" s="35">
        <v>2880</v>
      </c>
      <c r="M1967" s="35"/>
      <c r="N1967" s="35"/>
    </row>
    <row r="1968" ht="14.25" spans="1:14">
      <c r="A1968" s="35"/>
      <c r="B1968" s="35"/>
      <c r="C1968" s="35"/>
      <c r="D1968" s="35"/>
      <c r="E1968" s="35"/>
      <c r="F1968" s="35"/>
      <c r="G1968" s="35"/>
      <c r="H1968" s="35" t="s">
        <v>1794</v>
      </c>
      <c r="I1968" s="35" t="s">
        <v>3042</v>
      </c>
      <c r="J1968" s="35" t="s">
        <v>1957</v>
      </c>
      <c r="K1968" s="35">
        <v>1920</v>
      </c>
      <c r="L1968" s="35"/>
      <c r="M1968" s="35"/>
      <c r="N1968" s="35"/>
    </row>
    <row r="1969" ht="14.25" spans="1:14">
      <c r="A1969" s="35">
        <f>COUNTA($A$5:A1968)</f>
        <v>1275</v>
      </c>
      <c r="B1969" s="35" t="s">
        <v>2946</v>
      </c>
      <c r="C1969" s="35" t="s">
        <v>3048</v>
      </c>
      <c r="D1969" s="35" t="s">
        <v>3049</v>
      </c>
      <c r="E1969" s="35" t="s">
        <v>3050</v>
      </c>
      <c r="F1969" s="35" t="s">
        <v>722</v>
      </c>
      <c r="G1969" s="35">
        <v>4</v>
      </c>
      <c r="H1969" s="35" t="s">
        <v>38</v>
      </c>
      <c r="I1969" s="35" t="s">
        <v>3048</v>
      </c>
      <c r="J1969" s="35" t="s">
        <v>1978</v>
      </c>
      <c r="K1969" s="35">
        <v>416</v>
      </c>
      <c r="L1969" s="35">
        <v>1632</v>
      </c>
      <c r="M1969" s="35"/>
      <c r="N1969" s="35"/>
    </row>
    <row r="1970" ht="14.25" spans="1:14">
      <c r="A1970" s="35"/>
      <c r="B1970" s="35"/>
      <c r="C1970" s="35"/>
      <c r="D1970" s="35"/>
      <c r="E1970" s="35"/>
      <c r="F1970" s="35"/>
      <c r="G1970" s="35"/>
      <c r="H1970" s="35" t="s">
        <v>1794</v>
      </c>
      <c r="I1970" s="35" t="s">
        <v>3048</v>
      </c>
      <c r="J1970" s="35" t="s">
        <v>2746</v>
      </c>
      <c r="K1970" s="35">
        <v>1216</v>
      </c>
      <c r="L1970" s="35"/>
      <c r="M1970" s="35"/>
      <c r="N1970" s="35"/>
    </row>
    <row r="1971" ht="14.25" spans="1:14">
      <c r="A1971" s="35">
        <f>COUNTA($A$5:A1970)</f>
        <v>1276</v>
      </c>
      <c r="B1971" s="35" t="s">
        <v>2946</v>
      </c>
      <c r="C1971" s="35" t="s">
        <v>3048</v>
      </c>
      <c r="D1971" s="35" t="s">
        <v>3051</v>
      </c>
      <c r="E1971" s="35" t="s">
        <v>3052</v>
      </c>
      <c r="F1971" s="35" t="s">
        <v>644</v>
      </c>
      <c r="G1971" s="35">
        <v>4</v>
      </c>
      <c r="H1971" s="35" t="s">
        <v>3053</v>
      </c>
      <c r="I1971" s="35" t="s">
        <v>3048</v>
      </c>
      <c r="J1971" s="35" t="s">
        <v>1970</v>
      </c>
      <c r="K1971" s="35">
        <v>600</v>
      </c>
      <c r="L1971" s="35">
        <v>1080</v>
      </c>
      <c r="M1971" s="35"/>
      <c r="N1971" s="35"/>
    </row>
    <row r="1972" ht="14.25" spans="1:14">
      <c r="A1972" s="35"/>
      <c r="B1972" s="35"/>
      <c r="C1972" s="35"/>
      <c r="D1972" s="35"/>
      <c r="E1972" s="35"/>
      <c r="F1972" s="35"/>
      <c r="G1972" s="35"/>
      <c r="H1972" s="35" t="s">
        <v>3054</v>
      </c>
      <c r="I1972" s="35" t="s">
        <v>3048</v>
      </c>
      <c r="J1972" s="35" t="s">
        <v>1898</v>
      </c>
      <c r="K1972" s="35">
        <v>480</v>
      </c>
      <c r="L1972" s="35"/>
      <c r="M1972" s="35"/>
      <c r="N1972" s="35"/>
    </row>
    <row r="1973" ht="28.5" spans="1:14">
      <c r="A1973" s="137">
        <f>COUNTA($A$5:A1972)</f>
        <v>1277</v>
      </c>
      <c r="B1973" s="123" t="s">
        <v>3055</v>
      </c>
      <c r="C1973" s="32" t="s">
        <v>3056</v>
      </c>
      <c r="D1973" s="164" t="s">
        <v>3057</v>
      </c>
      <c r="E1973" s="165" t="s">
        <v>3058</v>
      </c>
      <c r="F1973" s="164" t="s">
        <v>23</v>
      </c>
      <c r="G1973" s="165">
        <v>9</v>
      </c>
      <c r="H1973" s="37" t="s">
        <v>3059</v>
      </c>
      <c r="I1973" s="37" t="s">
        <v>2150</v>
      </c>
      <c r="J1973" s="35">
        <v>10</v>
      </c>
      <c r="K1973" s="126">
        <v>5000</v>
      </c>
      <c r="L1973" s="165">
        <v>5000</v>
      </c>
      <c r="M1973" s="165"/>
      <c r="N1973" s="32"/>
    </row>
    <row r="1974" ht="28.5" spans="1:14">
      <c r="A1974" s="137">
        <f>COUNTA($A$5:A1973)</f>
        <v>1278</v>
      </c>
      <c r="B1974" s="123" t="s">
        <v>3055</v>
      </c>
      <c r="C1974" s="32" t="s">
        <v>3056</v>
      </c>
      <c r="D1974" s="37" t="s">
        <v>3060</v>
      </c>
      <c r="E1974" s="37" t="s">
        <v>3061</v>
      </c>
      <c r="F1974" s="35" t="s">
        <v>40</v>
      </c>
      <c r="G1974" s="37">
        <v>3</v>
      </c>
      <c r="H1974" s="37" t="s">
        <v>1794</v>
      </c>
      <c r="I1974" s="37" t="s">
        <v>3060</v>
      </c>
      <c r="J1974" s="37">
        <v>2.3</v>
      </c>
      <c r="K1974" s="126">
        <v>1472</v>
      </c>
      <c r="L1974" s="126">
        <v>1080</v>
      </c>
      <c r="M1974" s="35" t="s">
        <v>3062</v>
      </c>
      <c r="N1974" s="32"/>
    </row>
    <row r="1975" ht="28.5" spans="1:14">
      <c r="A1975" s="137">
        <f>COUNTA($A$5:A1974)</f>
        <v>1279</v>
      </c>
      <c r="B1975" s="123" t="s">
        <v>3055</v>
      </c>
      <c r="C1975" s="32" t="s">
        <v>3063</v>
      </c>
      <c r="D1975" s="35" t="s">
        <v>3064</v>
      </c>
      <c r="E1975" s="35" t="s">
        <v>3065</v>
      </c>
      <c r="F1975" s="35" t="s">
        <v>1787</v>
      </c>
      <c r="G1975" s="35">
        <v>3</v>
      </c>
      <c r="H1975" s="35" t="s">
        <v>1483</v>
      </c>
      <c r="I1975" s="35" t="s">
        <v>3066</v>
      </c>
      <c r="J1975" s="35" t="s">
        <v>1967</v>
      </c>
      <c r="K1975" s="35">
        <v>1200</v>
      </c>
      <c r="L1975" s="35">
        <v>1200</v>
      </c>
      <c r="M1975" s="35" t="s">
        <v>3067</v>
      </c>
      <c r="N1975" s="32"/>
    </row>
    <row r="1976" ht="28.5" spans="1:14">
      <c r="A1976" s="137">
        <f>COUNTA($A$5:A1975)</f>
        <v>1280</v>
      </c>
      <c r="B1976" s="123" t="s">
        <v>3055</v>
      </c>
      <c r="C1976" s="32" t="s">
        <v>3063</v>
      </c>
      <c r="D1976" s="35" t="s">
        <v>3064</v>
      </c>
      <c r="E1976" s="35" t="s">
        <v>3068</v>
      </c>
      <c r="F1976" s="35" t="s">
        <v>3069</v>
      </c>
      <c r="G1976" s="35">
        <v>3</v>
      </c>
      <c r="H1976" s="35" t="s">
        <v>1483</v>
      </c>
      <c r="I1976" s="35" t="s">
        <v>3066</v>
      </c>
      <c r="J1976" s="35" t="s">
        <v>1970</v>
      </c>
      <c r="K1976" s="35">
        <v>720</v>
      </c>
      <c r="L1976" s="35">
        <v>720</v>
      </c>
      <c r="M1976" s="35" t="s">
        <v>3070</v>
      </c>
      <c r="N1976" s="32"/>
    </row>
    <row r="1977" ht="28.5" spans="1:14">
      <c r="A1977" s="137">
        <f>COUNTA($A$5:A1976)</f>
        <v>1281</v>
      </c>
      <c r="B1977" s="123" t="s">
        <v>3055</v>
      </c>
      <c r="C1977" s="32" t="s">
        <v>3063</v>
      </c>
      <c r="D1977" s="35" t="s">
        <v>3064</v>
      </c>
      <c r="E1977" s="35" t="s">
        <v>3071</v>
      </c>
      <c r="F1977" s="35" t="s">
        <v>3069</v>
      </c>
      <c r="G1977" s="35">
        <v>6</v>
      </c>
      <c r="H1977" s="35" t="s">
        <v>1483</v>
      </c>
      <c r="I1977" s="35" t="s">
        <v>3066</v>
      </c>
      <c r="J1977" s="35" t="s">
        <v>1967</v>
      </c>
      <c r="K1977" s="35">
        <v>960</v>
      </c>
      <c r="L1977" s="35">
        <v>960</v>
      </c>
      <c r="M1977" s="35"/>
      <c r="N1977" s="32"/>
    </row>
    <row r="1978" ht="28.5" spans="1:14">
      <c r="A1978" s="137">
        <f>COUNTA($A$5:A1977)</f>
        <v>1282</v>
      </c>
      <c r="B1978" s="123" t="s">
        <v>3055</v>
      </c>
      <c r="C1978" s="32" t="s">
        <v>3063</v>
      </c>
      <c r="D1978" s="35" t="s">
        <v>3064</v>
      </c>
      <c r="E1978" s="35" t="s">
        <v>3072</v>
      </c>
      <c r="F1978" s="35" t="s">
        <v>3073</v>
      </c>
      <c r="G1978" s="35">
        <v>4</v>
      </c>
      <c r="H1978" s="35" t="s">
        <v>1483</v>
      </c>
      <c r="I1978" s="35" t="s">
        <v>3066</v>
      </c>
      <c r="J1978" s="35" t="s">
        <v>1898</v>
      </c>
      <c r="K1978" s="35">
        <v>480</v>
      </c>
      <c r="L1978" s="35">
        <v>480</v>
      </c>
      <c r="M1978" s="35" t="s">
        <v>3074</v>
      </c>
      <c r="N1978" s="32"/>
    </row>
    <row r="1979" ht="28.5" spans="1:14">
      <c r="A1979" s="137">
        <f>COUNTA($A$5:A1978)</f>
        <v>1283</v>
      </c>
      <c r="B1979" s="123" t="s">
        <v>3055</v>
      </c>
      <c r="C1979" s="32" t="s">
        <v>3063</v>
      </c>
      <c r="D1979" s="35" t="s">
        <v>3064</v>
      </c>
      <c r="E1979" s="35" t="s">
        <v>3075</v>
      </c>
      <c r="F1979" s="35" t="s">
        <v>3076</v>
      </c>
      <c r="G1979" s="35">
        <v>3</v>
      </c>
      <c r="H1979" s="35" t="s">
        <v>1483</v>
      </c>
      <c r="I1979" s="35" t="s">
        <v>3066</v>
      </c>
      <c r="J1979" s="35" t="s">
        <v>1898</v>
      </c>
      <c r="K1979" s="35">
        <v>360</v>
      </c>
      <c r="L1979" s="35">
        <v>360</v>
      </c>
      <c r="M1979" s="35" t="s">
        <v>3077</v>
      </c>
      <c r="N1979" s="32"/>
    </row>
    <row r="1980" ht="28.5" spans="1:14">
      <c r="A1980" s="137">
        <f>COUNTA($A$5:A1979)</f>
        <v>1284</v>
      </c>
      <c r="B1980" s="123" t="s">
        <v>3055</v>
      </c>
      <c r="C1980" s="32" t="s">
        <v>3063</v>
      </c>
      <c r="D1980" s="35" t="s">
        <v>3064</v>
      </c>
      <c r="E1980" s="35" t="s">
        <v>3078</v>
      </c>
      <c r="F1980" s="35" t="s">
        <v>3079</v>
      </c>
      <c r="G1980" s="35">
        <v>5</v>
      </c>
      <c r="H1980" s="35" t="s">
        <v>1483</v>
      </c>
      <c r="I1980" s="35" t="s">
        <v>3066</v>
      </c>
      <c r="J1980" s="35" t="s">
        <v>1898</v>
      </c>
      <c r="K1980" s="35">
        <v>480</v>
      </c>
      <c r="L1980" s="35">
        <v>480</v>
      </c>
      <c r="M1980" s="35"/>
      <c r="N1980" s="32"/>
    </row>
    <row r="1981" ht="28.5" spans="1:14">
      <c r="A1981" s="137">
        <f>COUNTA($A$5:A1980)</f>
        <v>1285</v>
      </c>
      <c r="B1981" s="123" t="s">
        <v>3055</v>
      </c>
      <c r="C1981" s="32" t="s">
        <v>3063</v>
      </c>
      <c r="D1981" s="35" t="s">
        <v>3064</v>
      </c>
      <c r="E1981" s="35" t="s">
        <v>3080</v>
      </c>
      <c r="F1981" s="35" t="s">
        <v>3073</v>
      </c>
      <c r="G1981" s="35">
        <v>5</v>
      </c>
      <c r="H1981" s="35" t="s">
        <v>1483</v>
      </c>
      <c r="I1981" s="35" t="s">
        <v>3066</v>
      </c>
      <c r="J1981" s="35" t="s">
        <v>1898</v>
      </c>
      <c r="K1981" s="35">
        <v>480</v>
      </c>
      <c r="L1981" s="35">
        <v>480</v>
      </c>
      <c r="M1981" s="35"/>
      <c r="N1981" s="32"/>
    </row>
    <row r="1982" ht="28.5" spans="1:14">
      <c r="A1982" s="137">
        <f>COUNTA($A$5:A1981)</f>
        <v>1286</v>
      </c>
      <c r="B1982" s="123" t="s">
        <v>3055</v>
      </c>
      <c r="C1982" s="32" t="s">
        <v>3063</v>
      </c>
      <c r="D1982" s="35" t="s">
        <v>3064</v>
      </c>
      <c r="E1982" s="35" t="s">
        <v>3081</v>
      </c>
      <c r="F1982" s="35" t="s">
        <v>3073</v>
      </c>
      <c r="G1982" s="35">
        <v>3</v>
      </c>
      <c r="H1982" s="35" t="s">
        <v>1483</v>
      </c>
      <c r="I1982" s="35" t="s">
        <v>3066</v>
      </c>
      <c r="J1982" s="35" t="s">
        <v>1970</v>
      </c>
      <c r="K1982" s="35">
        <v>720</v>
      </c>
      <c r="L1982" s="35">
        <v>720</v>
      </c>
      <c r="M1982" s="35" t="s">
        <v>3082</v>
      </c>
      <c r="N1982" s="32"/>
    </row>
    <row r="1983" ht="28.5" spans="1:14">
      <c r="A1983" s="137">
        <f>COUNTA($A$5:A1982)</f>
        <v>1287</v>
      </c>
      <c r="B1983" s="123" t="s">
        <v>3055</v>
      </c>
      <c r="C1983" s="32" t="s">
        <v>3063</v>
      </c>
      <c r="D1983" s="35" t="s">
        <v>3064</v>
      </c>
      <c r="E1983" s="35" t="s">
        <v>3083</v>
      </c>
      <c r="F1983" s="35" t="s">
        <v>3084</v>
      </c>
      <c r="G1983" s="35">
        <v>4</v>
      </c>
      <c r="H1983" s="35" t="s">
        <v>1483</v>
      </c>
      <c r="I1983" s="35" t="s">
        <v>3066</v>
      </c>
      <c r="J1983" s="35" t="s">
        <v>1898</v>
      </c>
      <c r="K1983" s="35">
        <v>360</v>
      </c>
      <c r="L1983" s="35">
        <v>360</v>
      </c>
      <c r="M1983" s="35" t="s">
        <v>3085</v>
      </c>
      <c r="N1983" s="32"/>
    </row>
    <row r="1984" ht="14.25" spans="1:14">
      <c r="A1984" s="37">
        <f>COUNTA($A$5:A1983)</f>
        <v>1288</v>
      </c>
      <c r="B1984" s="86" t="s">
        <v>3055</v>
      </c>
      <c r="C1984" s="32" t="s">
        <v>3063</v>
      </c>
      <c r="D1984" s="35" t="s">
        <v>3064</v>
      </c>
      <c r="E1984" s="35" t="s">
        <v>3086</v>
      </c>
      <c r="F1984" s="35" t="s">
        <v>3069</v>
      </c>
      <c r="G1984" s="35">
        <v>5</v>
      </c>
      <c r="H1984" s="35" t="s">
        <v>1483</v>
      </c>
      <c r="I1984" s="35" t="s">
        <v>3066</v>
      </c>
      <c r="J1984" s="35" t="s">
        <v>1898</v>
      </c>
      <c r="K1984" s="35">
        <v>480</v>
      </c>
      <c r="L1984" s="35">
        <v>2280</v>
      </c>
      <c r="M1984" s="35" t="s">
        <v>3074</v>
      </c>
      <c r="N1984" s="32"/>
    </row>
    <row r="1985" ht="14.25" spans="1:14">
      <c r="A1985" s="37"/>
      <c r="B1985" s="163"/>
      <c r="C1985" s="32"/>
      <c r="D1985" s="35"/>
      <c r="E1985" s="35"/>
      <c r="F1985" s="35"/>
      <c r="G1985" s="35"/>
      <c r="H1985" s="35" t="s">
        <v>3087</v>
      </c>
      <c r="I1985" s="35" t="s">
        <v>3066</v>
      </c>
      <c r="J1985" s="35" t="s">
        <v>1970</v>
      </c>
      <c r="K1985" s="35">
        <v>1800</v>
      </c>
      <c r="L1985" s="35"/>
      <c r="M1985" s="35"/>
      <c r="N1985" s="32"/>
    </row>
    <row r="1986" ht="28.5" spans="1:14">
      <c r="A1986" s="137">
        <f>COUNTA($A$5:A1985)</f>
        <v>1289</v>
      </c>
      <c r="B1986" s="123" t="s">
        <v>3055</v>
      </c>
      <c r="C1986" s="32" t="s">
        <v>3063</v>
      </c>
      <c r="D1986" s="35" t="s">
        <v>3064</v>
      </c>
      <c r="E1986" s="35" t="s">
        <v>3088</v>
      </c>
      <c r="F1986" s="35" t="s">
        <v>3069</v>
      </c>
      <c r="G1986" s="35">
        <v>3</v>
      </c>
      <c r="H1986" s="35" t="s">
        <v>1483</v>
      </c>
      <c r="I1986" s="35" t="s">
        <v>3066</v>
      </c>
      <c r="J1986" s="35" t="s">
        <v>1898</v>
      </c>
      <c r="K1986" s="35">
        <v>480</v>
      </c>
      <c r="L1986" s="35">
        <v>480</v>
      </c>
      <c r="M1986" s="35"/>
      <c r="N1986" s="32"/>
    </row>
    <row r="1987" ht="28.5" spans="1:14">
      <c r="A1987" s="137">
        <f>COUNTA($A$5:A1986)</f>
        <v>1290</v>
      </c>
      <c r="B1987" s="123" t="s">
        <v>3055</v>
      </c>
      <c r="C1987" s="32" t="s">
        <v>3063</v>
      </c>
      <c r="D1987" s="35" t="s">
        <v>3089</v>
      </c>
      <c r="E1987" s="35" t="s">
        <v>3090</v>
      </c>
      <c r="F1987" s="35" t="s">
        <v>3073</v>
      </c>
      <c r="G1987" s="35">
        <v>6</v>
      </c>
      <c r="H1987" s="35" t="s">
        <v>1483</v>
      </c>
      <c r="I1987" s="35" t="s">
        <v>3089</v>
      </c>
      <c r="J1987" s="35" t="s">
        <v>1967</v>
      </c>
      <c r="K1987" s="35">
        <v>960</v>
      </c>
      <c r="L1987" s="35">
        <v>960</v>
      </c>
      <c r="M1987" s="35" t="s">
        <v>3091</v>
      </c>
      <c r="N1987" s="32"/>
    </row>
    <row r="1988" ht="42.75" spans="1:14">
      <c r="A1988" s="137">
        <f>COUNTA($A$5:A1987)</f>
        <v>1291</v>
      </c>
      <c r="B1988" s="123" t="s">
        <v>3055</v>
      </c>
      <c r="C1988" s="32" t="s">
        <v>3063</v>
      </c>
      <c r="D1988" s="35" t="s">
        <v>3092</v>
      </c>
      <c r="E1988" s="35" t="s">
        <v>3093</v>
      </c>
      <c r="F1988" s="35" t="s">
        <v>3079</v>
      </c>
      <c r="G1988" s="35">
        <v>5</v>
      </c>
      <c r="H1988" s="35" t="s">
        <v>609</v>
      </c>
      <c r="I1988" s="35" t="s">
        <v>3094</v>
      </c>
      <c r="J1988" s="35" t="s">
        <v>3095</v>
      </c>
      <c r="K1988" s="66">
        <v>5000</v>
      </c>
      <c r="L1988" s="35">
        <v>5000</v>
      </c>
      <c r="M1988" s="35"/>
      <c r="N1988" s="32"/>
    </row>
    <row r="1989" ht="28.5" spans="1:14">
      <c r="A1989" s="137">
        <f>COUNTA($A$5:A1988)</f>
        <v>1292</v>
      </c>
      <c r="B1989" s="123" t="s">
        <v>3055</v>
      </c>
      <c r="C1989" s="37" t="s">
        <v>3056</v>
      </c>
      <c r="D1989" s="165" t="s">
        <v>3096</v>
      </c>
      <c r="E1989" s="165" t="s">
        <v>3097</v>
      </c>
      <c r="F1989" s="164" t="s">
        <v>60</v>
      </c>
      <c r="G1989" s="165">
        <v>4</v>
      </c>
      <c r="H1989" s="165" t="s">
        <v>1483</v>
      </c>
      <c r="I1989" s="165" t="s">
        <v>3098</v>
      </c>
      <c r="J1989" s="35">
        <v>1</v>
      </c>
      <c r="K1989" s="165">
        <v>480</v>
      </c>
      <c r="L1989" s="165">
        <v>480</v>
      </c>
      <c r="M1989" s="32"/>
      <c r="N1989" s="32"/>
    </row>
    <row r="1990" ht="28.5" spans="1:14">
      <c r="A1990" s="137">
        <f>COUNTA($A$5:A1989)</f>
        <v>1293</v>
      </c>
      <c r="B1990" s="123" t="s">
        <v>3055</v>
      </c>
      <c r="C1990" s="37" t="s">
        <v>3056</v>
      </c>
      <c r="D1990" s="164" t="s">
        <v>3057</v>
      </c>
      <c r="E1990" s="165" t="s">
        <v>3099</v>
      </c>
      <c r="F1990" s="164" t="s">
        <v>523</v>
      </c>
      <c r="G1990" s="35">
        <v>3</v>
      </c>
      <c r="H1990" s="165" t="s">
        <v>1483</v>
      </c>
      <c r="I1990" s="37" t="s">
        <v>3100</v>
      </c>
      <c r="J1990" s="35">
        <v>1</v>
      </c>
      <c r="K1990" s="165">
        <v>360</v>
      </c>
      <c r="L1990" s="165">
        <v>360</v>
      </c>
      <c r="M1990" s="32" t="s">
        <v>3101</v>
      </c>
      <c r="N1990" s="32"/>
    </row>
    <row r="1991" ht="28.5" spans="1:14">
      <c r="A1991" s="137">
        <f>COUNTA($A$5:A1990)</f>
        <v>1294</v>
      </c>
      <c r="B1991" s="123" t="s">
        <v>3055</v>
      </c>
      <c r="C1991" s="37" t="s">
        <v>3056</v>
      </c>
      <c r="D1991" s="164" t="s">
        <v>3057</v>
      </c>
      <c r="E1991" s="37" t="s">
        <v>3102</v>
      </c>
      <c r="F1991" s="164" t="s">
        <v>545</v>
      </c>
      <c r="G1991" s="35">
        <v>3</v>
      </c>
      <c r="H1991" s="37" t="s">
        <v>1483</v>
      </c>
      <c r="I1991" s="37" t="s">
        <v>3100</v>
      </c>
      <c r="J1991" s="35">
        <v>1</v>
      </c>
      <c r="K1991" s="165">
        <v>360</v>
      </c>
      <c r="L1991" s="165">
        <v>360</v>
      </c>
      <c r="M1991" s="32" t="s">
        <v>3101</v>
      </c>
      <c r="N1991" s="32"/>
    </row>
    <row r="1992" ht="28.5" spans="1:14">
      <c r="A1992" s="137">
        <f>COUNTA($A$5:A1991)</f>
        <v>1295</v>
      </c>
      <c r="B1992" s="123" t="s">
        <v>3055</v>
      </c>
      <c r="C1992" s="37" t="s">
        <v>3056</v>
      </c>
      <c r="D1992" s="164" t="s">
        <v>3057</v>
      </c>
      <c r="E1992" s="37" t="s">
        <v>3103</v>
      </c>
      <c r="F1992" s="164" t="s">
        <v>40</v>
      </c>
      <c r="G1992" s="35">
        <v>6</v>
      </c>
      <c r="H1992" s="37" t="s">
        <v>1483</v>
      </c>
      <c r="I1992" s="37" t="s">
        <v>3100</v>
      </c>
      <c r="J1992" s="35">
        <v>1</v>
      </c>
      <c r="K1992" s="165">
        <v>480</v>
      </c>
      <c r="L1992" s="165">
        <v>480</v>
      </c>
      <c r="M1992" s="32"/>
      <c r="N1992" s="164" t="s">
        <v>3104</v>
      </c>
    </row>
    <row r="1993" ht="28.5" spans="1:14">
      <c r="A1993" s="37">
        <f>COUNTA($A$5:A1992)</f>
        <v>1296</v>
      </c>
      <c r="B1993" s="35" t="s">
        <v>3055</v>
      </c>
      <c r="C1993" s="32" t="s">
        <v>3105</v>
      </c>
      <c r="D1993" s="32" t="s">
        <v>3106</v>
      </c>
      <c r="E1993" s="32" t="s">
        <v>3107</v>
      </c>
      <c r="F1993" s="32" t="s">
        <v>523</v>
      </c>
      <c r="G1993" s="32">
        <v>3</v>
      </c>
      <c r="H1993" s="32" t="s">
        <v>191</v>
      </c>
      <c r="I1993" s="32" t="s">
        <v>3108</v>
      </c>
      <c r="J1993" s="32" t="s">
        <v>1896</v>
      </c>
      <c r="K1993" s="32">
        <v>432</v>
      </c>
      <c r="L1993" s="32">
        <v>882</v>
      </c>
      <c r="M1993" s="32" t="s">
        <v>3109</v>
      </c>
      <c r="N1993" s="32"/>
    </row>
    <row r="1994" ht="28.5" spans="1:14">
      <c r="A1994" s="37"/>
      <c r="B1994" s="35"/>
      <c r="C1994" s="32"/>
      <c r="D1994" s="32"/>
      <c r="E1994" s="32"/>
      <c r="F1994" s="32"/>
      <c r="G1994" s="32"/>
      <c r="H1994" s="32" t="s">
        <v>2287</v>
      </c>
      <c r="I1994" s="32" t="s">
        <v>3108</v>
      </c>
      <c r="J1994" s="32" t="s">
        <v>1970</v>
      </c>
      <c r="K1994" s="32">
        <v>450</v>
      </c>
      <c r="L1994" s="32"/>
      <c r="M1994" s="32"/>
      <c r="N1994" s="32"/>
    </row>
    <row r="1995" ht="28.5" spans="1:14">
      <c r="A1995" s="137">
        <f>COUNTA($A$5:A1994)</f>
        <v>1297</v>
      </c>
      <c r="B1995" s="123" t="s">
        <v>3055</v>
      </c>
      <c r="C1995" s="32" t="s">
        <v>3105</v>
      </c>
      <c r="D1995" s="32" t="s">
        <v>3106</v>
      </c>
      <c r="E1995" s="32" t="s">
        <v>3110</v>
      </c>
      <c r="F1995" s="32" t="s">
        <v>40</v>
      </c>
      <c r="G1995" s="32">
        <v>5</v>
      </c>
      <c r="H1995" s="66" t="s">
        <v>3111</v>
      </c>
      <c r="I1995" s="32" t="s">
        <v>3108</v>
      </c>
      <c r="J1995" s="32" t="s">
        <v>1967</v>
      </c>
      <c r="K1995" s="66">
        <v>960</v>
      </c>
      <c r="L1995" s="66">
        <v>960</v>
      </c>
      <c r="M1995" s="32" t="s">
        <v>3112</v>
      </c>
      <c r="N1995" s="32"/>
    </row>
    <row r="1996" ht="28.5" spans="1:14">
      <c r="A1996" s="137">
        <f>COUNTA($A$5:A1995)</f>
        <v>1298</v>
      </c>
      <c r="B1996" s="123" t="s">
        <v>3055</v>
      </c>
      <c r="C1996" s="32" t="s">
        <v>3105</v>
      </c>
      <c r="D1996" s="32" t="s">
        <v>3113</v>
      </c>
      <c r="E1996" s="32" t="s">
        <v>3114</v>
      </c>
      <c r="F1996" s="32" t="s">
        <v>23</v>
      </c>
      <c r="G1996" s="32">
        <v>3</v>
      </c>
      <c r="H1996" s="32" t="s">
        <v>1940</v>
      </c>
      <c r="I1996" s="32" t="s">
        <v>3115</v>
      </c>
      <c r="J1996" s="32" t="s">
        <v>3116</v>
      </c>
      <c r="K1996" s="32">
        <v>400</v>
      </c>
      <c r="L1996" s="32">
        <v>400</v>
      </c>
      <c r="M1996" s="32" t="s">
        <v>3117</v>
      </c>
      <c r="N1996" s="32"/>
    </row>
    <row r="1997" ht="28.5" spans="1:14">
      <c r="A1997" s="137">
        <f>COUNTA($A$5:A1996)</f>
        <v>1299</v>
      </c>
      <c r="B1997" s="123" t="s">
        <v>3055</v>
      </c>
      <c r="C1997" s="32" t="s">
        <v>3105</v>
      </c>
      <c r="D1997" s="32" t="s">
        <v>3118</v>
      </c>
      <c r="E1997" s="32" t="s">
        <v>3119</v>
      </c>
      <c r="F1997" s="32" t="s">
        <v>60</v>
      </c>
      <c r="G1997" s="32">
        <v>3</v>
      </c>
      <c r="H1997" s="32" t="s">
        <v>191</v>
      </c>
      <c r="I1997" s="32" t="s">
        <v>3120</v>
      </c>
      <c r="J1997" s="32" t="s">
        <v>1970</v>
      </c>
      <c r="K1997" s="37">
        <v>720</v>
      </c>
      <c r="L1997" s="37">
        <v>720</v>
      </c>
      <c r="M1997" s="32" t="s">
        <v>3121</v>
      </c>
      <c r="N1997" s="32"/>
    </row>
    <row r="1998" ht="28.5" spans="1:14">
      <c r="A1998" s="137">
        <f>COUNTA($A$5:A1997)</f>
        <v>1300</v>
      </c>
      <c r="B1998" s="123" t="s">
        <v>3055</v>
      </c>
      <c r="C1998" s="32" t="s">
        <v>3105</v>
      </c>
      <c r="D1998" s="32" t="s">
        <v>3122</v>
      </c>
      <c r="E1998" s="32" t="s">
        <v>3123</v>
      </c>
      <c r="F1998" s="32" t="s">
        <v>523</v>
      </c>
      <c r="G1998" s="32">
        <v>5</v>
      </c>
      <c r="H1998" s="32" t="s">
        <v>191</v>
      </c>
      <c r="I1998" s="32" t="s">
        <v>3124</v>
      </c>
      <c r="J1998" s="32" t="s">
        <v>1970</v>
      </c>
      <c r="K1998" s="37">
        <v>540</v>
      </c>
      <c r="L1998" s="37">
        <v>540</v>
      </c>
      <c r="M1998" s="32" t="s">
        <v>3125</v>
      </c>
      <c r="N1998" s="32"/>
    </row>
    <row r="1999" ht="14.25" spans="1:14">
      <c r="A1999" s="37">
        <f>COUNTA($A$5:A1998)</f>
        <v>1301</v>
      </c>
      <c r="B1999" s="35" t="s">
        <v>3055</v>
      </c>
      <c r="C1999" s="32" t="s">
        <v>3126</v>
      </c>
      <c r="D1999" s="32" t="s">
        <v>3127</v>
      </c>
      <c r="E1999" s="32" t="s">
        <v>3128</v>
      </c>
      <c r="F1999" s="32" t="s">
        <v>60</v>
      </c>
      <c r="G1999" s="32">
        <v>3</v>
      </c>
      <c r="H1999" s="32" t="s">
        <v>1483</v>
      </c>
      <c r="I1999" s="32" t="s">
        <v>3127</v>
      </c>
      <c r="J1999" s="32" t="s">
        <v>1967</v>
      </c>
      <c r="K1999" s="32">
        <v>960</v>
      </c>
      <c r="L1999" s="32">
        <v>1600</v>
      </c>
      <c r="M1999" s="32" t="s">
        <v>3129</v>
      </c>
      <c r="N1999" s="32"/>
    </row>
    <row r="2000" ht="14.25" spans="1:14">
      <c r="A2000" s="37"/>
      <c r="B2000" s="35"/>
      <c r="C2000" s="32"/>
      <c r="D2000" s="32"/>
      <c r="E2000" s="32"/>
      <c r="F2000" s="32"/>
      <c r="G2000" s="32"/>
      <c r="H2000" s="32" t="s">
        <v>3130</v>
      </c>
      <c r="I2000" s="32"/>
      <c r="J2000" s="32" t="s">
        <v>1898</v>
      </c>
      <c r="K2000" s="32">
        <v>640</v>
      </c>
      <c r="L2000" s="32"/>
      <c r="M2000" s="32"/>
      <c r="N2000" s="32"/>
    </row>
    <row r="2001" ht="28.5" spans="1:14">
      <c r="A2001" s="137">
        <f>COUNTA($A$5:A2000)</f>
        <v>1302</v>
      </c>
      <c r="B2001" s="123" t="s">
        <v>3055</v>
      </c>
      <c r="C2001" s="32" t="s">
        <v>3126</v>
      </c>
      <c r="D2001" s="32" t="s">
        <v>3131</v>
      </c>
      <c r="E2001" s="32" t="s">
        <v>3132</v>
      </c>
      <c r="F2001" s="32" t="s">
        <v>523</v>
      </c>
      <c r="G2001" s="32">
        <v>3</v>
      </c>
      <c r="H2001" s="32" t="s">
        <v>1483</v>
      </c>
      <c r="I2001" s="32" t="s">
        <v>3131</v>
      </c>
      <c r="J2001" s="32" t="s">
        <v>1967</v>
      </c>
      <c r="K2001" s="32">
        <v>720</v>
      </c>
      <c r="L2001" s="32">
        <v>720</v>
      </c>
      <c r="M2001" s="32" t="s">
        <v>3133</v>
      </c>
      <c r="N2001" s="32"/>
    </row>
    <row r="2002" ht="14.25" spans="1:14">
      <c r="A2002" s="37">
        <f>COUNTA($A$5:A2001)</f>
        <v>1303</v>
      </c>
      <c r="B2002" s="86" t="s">
        <v>3055</v>
      </c>
      <c r="C2002" s="32" t="s">
        <v>3126</v>
      </c>
      <c r="D2002" s="32" t="s">
        <v>3092</v>
      </c>
      <c r="E2002" s="32" t="s">
        <v>3134</v>
      </c>
      <c r="F2002" s="32" t="s">
        <v>1787</v>
      </c>
      <c r="G2002" s="32">
        <v>3</v>
      </c>
      <c r="H2002" s="166" t="s">
        <v>1483</v>
      </c>
      <c r="I2002" s="32" t="s">
        <v>3135</v>
      </c>
      <c r="J2002" s="32" t="s">
        <v>1898</v>
      </c>
      <c r="K2002" s="32">
        <v>600</v>
      </c>
      <c r="L2002" s="32">
        <v>1480</v>
      </c>
      <c r="M2002" s="32" t="s">
        <v>3136</v>
      </c>
      <c r="N2002" s="32"/>
    </row>
    <row r="2003" ht="14.25" spans="1:14">
      <c r="A2003" s="37"/>
      <c r="B2003" s="163"/>
      <c r="C2003" s="32"/>
      <c r="D2003" s="32"/>
      <c r="E2003" s="32"/>
      <c r="F2003" s="32"/>
      <c r="G2003" s="32"/>
      <c r="H2003" s="32" t="s">
        <v>3130</v>
      </c>
      <c r="I2003" s="32"/>
      <c r="J2003" s="32" t="s">
        <v>1959</v>
      </c>
      <c r="K2003" s="32">
        <v>880</v>
      </c>
      <c r="L2003" s="32"/>
      <c r="M2003" s="32"/>
      <c r="N2003" s="32"/>
    </row>
    <row r="2004" ht="28.5" spans="1:14">
      <c r="A2004" s="137">
        <f>COUNTA($A$5:A2003)</f>
        <v>1304</v>
      </c>
      <c r="B2004" s="123" t="s">
        <v>3055</v>
      </c>
      <c r="C2004" s="32" t="s">
        <v>3137</v>
      </c>
      <c r="D2004" s="74" t="s">
        <v>3138</v>
      </c>
      <c r="E2004" s="74" t="s">
        <v>3139</v>
      </c>
      <c r="F2004" s="74" t="s">
        <v>60</v>
      </c>
      <c r="G2004" s="74">
        <v>2</v>
      </c>
      <c r="H2004" s="74" t="s">
        <v>25</v>
      </c>
      <c r="I2004" s="74" t="s">
        <v>3138</v>
      </c>
      <c r="J2004" s="74">
        <v>23</v>
      </c>
      <c r="K2004" s="168">
        <v>276</v>
      </c>
      <c r="L2004" s="32">
        <v>276</v>
      </c>
      <c r="M2004" s="32" t="s">
        <v>3140</v>
      </c>
      <c r="N2004" s="32"/>
    </row>
    <row r="2005" ht="28.5" spans="1:14">
      <c r="A2005" s="137">
        <f>COUNTA($A$5:A2004)</f>
        <v>1305</v>
      </c>
      <c r="B2005" s="123" t="s">
        <v>3055</v>
      </c>
      <c r="C2005" s="32" t="s">
        <v>3137</v>
      </c>
      <c r="D2005" s="74" t="s">
        <v>3137</v>
      </c>
      <c r="E2005" s="74" t="s">
        <v>3141</v>
      </c>
      <c r="F2005" s="74" t="s">
        <v>23</v>
      </c>
      <c r="G2005" s="74">
        <v>5</v>
      </c>
      <c r="H2005" s="74" t="s">
        <v>25</v>
      </c>
      <c r="I2005" s="74" t="s">
        <v>3137</v>
      </c>
      <c r="J2005" s="74">
        <v>30</v>
      </c>
      <c r="K2005" s="168">
        <v>360</v>
      </c>
      <c r="L2005" s="32">
        <v>360</v>
      </c>
      <c r="M2005" s="32" t="s">
        <v>3142</v>
      </c>
      <c r="N2005" s="74" t="s">
        <v>3143</v>
      </c>
    </row>
    <row r="2006" ht="14.25" spans="1:14">
      <c r="A2006" s="37">
        <f>COUNTA($A$5:A2005)</f>
        <v>1306</v>
      </c>
      <c r="B2006" s="35" t="s">
        <v>3055</v>
      </c>
      <c r="C2006" s="32" t="s">
        <v>3137</v>
      </c>
      <c r="D2006" s="74" t="s">
        <v>3144</v>
      </c>
      <c r="E2006" s="74" t="s">
        <v>3145</v>
      </c>
      <c r="F2006" s="74" t="s">
        <v>60</v>
      </c>
      <c r="G2006" s="74">
        <v>3</v>
      </c>
      <c r="H2006" s="66" t="s">
        <v>3146</v>
      </c>
      <c r="I2006" s="66" t="s">
        <v>3147</v>
      </c>
      <c r="J2006" s="74">
        <v>1.5</v>
      </c>
      <c r="K2006" s="74">
        <v>600</v>
      </c>
      <c r="L2006" s="32">
        <v>2040</v>
      </c>
      <c r="M2006" s="32" t="s">
        <v>3148</v>
      </c>
      <c r="N2006" s="74" t="s">
        <v>3149</v>
      </c>
    </row>
    <row r="2007" ht="14.25" spans="1:14">
      <c r="A2007" s="37"/>
      <c r="B2007" s="35"/>
      <c r="C2007" s="32"/>
      <c r="D2007" s="74"/>
      <c r="E2007" s="74"/>
      <c r="F2007" s="74"/>
      <c r="G2007" s="74"/>
      <c r="H2007" s="66" t="s">
        <v>1767</v>
      </c>
      <c r="I2007" s="66" t="s">
        <v>3150</v>
      </c>
      <c r="J2007" s="74">
        <v>3</v>
      </c>
      <c r="K2007" s="74">
        <v>1440</v>
      </c>
      <c r="L2007" s="32"/>
      <c r="M2007" s="32"/>
      <c r="N2007" s="74"/>
    </row>
    <row r="2008" ht="28.5" spans="1:14">
      <c r="A2008" s="137">
        <f>COUNTA($A$5:A2007)</f>
        <v>1307</v>
      </c>
      <c r="B2008" s="123" t="s">
        <v>3055</v>
      </c>
      <c r="C2008" s="32" t="s">
        <v>3151</v>
      </c>
      <c r="D2008" s="74" t="s">
        <v>3098</v>
      </c>
      <c r="E2008" s="74" t="s">
        <v>3152</v>
      </c>
      <c r="F2008" s="74" t="s">
        <v>40</v>
      </c>
      <c r="G2008" s="74">
        <v>3</v>
      </c>
      <c r="H2008" s="74" t="s">
        <v>585</v>
      </c>
      <c r="I2008" s="74" t="s">
        <v>3153</v>
      </c>
      <c r="J2008" s="74" t="s">
        <v>3154</v>
      </c>
      <c r="K2008" s="74">
        <v>5000</v>
      </c>
      <c r="L2008" s="74">
        <v>5000</v>
      </c>
      <c r="M2008" s="32"/>
      <c r="N2008" s="74"/>
    </row>
    <row r="2009" ht="42.75" spans="1:14">
      <c r="A2009" s="137">
        <f>COUNTA($A$5:A2008)</f>
        <v>1308</v>
      </c>
      <c r="B2009" s="123" t="s">
        <v>3055</v>
      </c>
      <c r="C2009" s="32" t="s">
        <v>3151</v>
      </c>
      <c r="D2009" s="74" t="s">
        <v>3155</v>
      </c>
      <c r="E2009" s="66" t="s">
        <v>3156</v>
      </c>
      <c r="F2009" s="74" t="s">
        <v>40</v>
      </c>
      <c r="G2009" s="74">
        <v>4</v>
      </c>
      <c r="H2009" s="74" t="s">
        <v>285</v>
      </c>
      <c r="I2009" s="74" t="s">
        <v>3155</v>
      </c>
      <c r="J2009" s="74" t="s">
        <v>1957</v>
      </c>
      <c r="K2009" s="74">
        <v>960</v>
      </c>
      <c r="L2009" s="74">
        <v>960</v>
      </c>
      <c r="M2009" s="32"/>
      <c r="N2009" s="74" t="s">
        <v>3157</v>
      </c>
    </row>
    <row r="2010" ht="14.25" spans="1:14">
      <c r="A2010" s="37">
        <f>COUNTA($A$5:A2009)</f>
        <v>1309</v>
      </c>
      <c r="B2010" s="35" t="s">
        <v>3055</v>
      </c>
      <c r="C2010" s="32" t="s">
        <v>3151</v>
      </c>
      <c r="D2010" s="74" t="s">
        <v>3158</v>
      </c>
      <c r="E2010" s="74" t="s">
        <v>3159</v>
      </c>
      <c r="F2010" s="74" t="s">
        <v>23</v>
      </c>
      <c r="G2010" s="74">
        <v>6</v>
      </c>
      <c r="H2010" s="74" t="s">
        <v>1770</v>
      </c>
      <c r="I2010" s="74" t="s">
        <v>3160</v>
      </c>
      <c r="J2010" s="74">
        <v>1.2</v>
      </c>
      <c r="K2010" s="74">
        <v>384</v>
      </c>
      <c r="L2010" s="32">
        <v>1216</v>
      </c>
      <c r="M2010" s="32"/>
      <c r="N2010" s="74"/>
    </row>
    <row r="2011" ht="14.25" spans="1:14">
      <c r="A2011" s="37"/>
      <c r="B2011" s="35"/>
      <c r="C2011" s="32"/>
      <c r="D2011" s="74"/>
      <c r="E2011" s="74"/>
      <c r="F2011" s="74"/>
      <c r="G2011" s="74"/>
      <c r="H2011" s="74" t="s">
        <v>1794</v>
      </c>
      <c r="I2011" s="74" t="s">
        <v>3160</v>
      </c>
      <c r="J2011" s="74">
        <v>1.3</v>
      </c>
      <c r="K2011" s="74">
        <v>832</v>
      </c>
      <c r="L2011" s="32"/>
      <c r="M2011" s="32"/>
      <c r="N2011" s="74"/>
    </row>
    <row r="2012" ht="28.5" spans="1:14">
      <c r="A2012" s="137">
        <f>COUNTA($A$5:A2011)</f>
        <v>1310</v>
      </c>
      <c r="B2012" s="123" t="s">
        <v>3055</v>
      </c>
      <c r="C2012" s="35" t="s">
        <v>3151</v>
      </c>
      <c r="D2012" s="35" t="s">
        <v>3161</v>
      </c>
      <c r="E2012" s="35" t="s">
        <v>3162</v>
      </c>
      <c r="F2012" s="35" t="s">
        <v>23</v>
      </c>
      <c r="G2012" s="35">
        <v>2</v>
      </c>
      <c r="H2012" s="35" t="s">
        <v>1770</v>
      </c>
      <c r="I2012" s="35" t="s">
        <v>3161</v>
      </c>
      <c r="J2012" s="35">
        <v>1</v>
      </c>
      <c r="K2012" s="35">
        <v>320</v>
      </c>
      <c r="L2012" s="35">
        <v>320</v>
      </c>
      <c r="M2012" s="35"/>
      <c r="N2012" s="35"/>
    </row>
    <row r="2013" ht="14.25" spans="1:14">
      <c r="A2013" s="37">
        <f>COUNTA($A$5:A2012)</f>
        <v>1311</v>
      </c>
      <c r="B2013" s="35" t="s">
        <v>3055</v>
      </c>
      <c r="C2013" s="32" t="s">
        <v>3151</v>
      </c>
      <c r="D2013" s="74" t="s">
        <v>3163</v>
      </c>
      <c r="E2013" s="74" t="s">
        <v>3164</v>
      </c>
      <c r="F2013" s="74" t="s">
        <v>545</v>
      </c>
      <c r="G2013" s="74">
        <v>3</v>
      </c>
      <c r="H2013" s="74" t="s">
        <v>285</v>
      </c>
      <c r="I2013" s="74" t="s">
        <v>3163</v>
      </c>
      <c r="J2013" s="74">
        <v>1.4</v>
      </c>
      <c r="K2013" s="74">
        <v>336</v>
      </c>
      <c r="L2013" s="32">
        <v>768</v>
      </c>
      <c r="M2013" s="32"/>
      <c r="N2013" s="74"/>
    </row>
    <row r="2014" ht="14.25" spans="1:14">
      <c r="A2014" s="37"/>
      <c r="B2014" s="35"/>
      <c r="C2014" s="32"/>
      <c r="D2014" s="74"/>
      <c r="E2014" s="74"/>
      <c r="F2014" s="74"/>
      <c r="G2014" s="74"/>
      <c r="H2014" s="74" t="s">
        <v>1767</v>
      </c>
      <c r="I2014" s="74"/>
      <c r="J2014" s="74">
        <v>1.2</v>
      </c>
      <c r="K2014" s="74">
        <v>432</v>
      </c>
      <c r="L2014" s="32"/>
      <c r="M2014" s="32"/>
      <c r="N2014" s="74"/>
    </row>
    <row r="2015" ht="28.5" spans="1:14">
      <c r="A2015" s="137">
        <f>COUNTA($A$5:A2014)</f>
        <v>1312</v>
      </c>
      <c r="B2015" s="123" t="s">
        <v>3055</v>
      </c>
      <c r="C2015" s="32" t="s">
        <v>3151</v>
      </c>
      <c r="D2015" s="74" t="s">
        <v>3165</v>
      </c>
      <c r="E2015" s="74" t="s">
        <v>3166</v>
      </c>
      <c r="F2015" s="74" t="s">
        <v>40</v>
      </c>
      <c r="G2015" s="74">
        <v>5</v>
      </c>
      <c r="H2015" s="74" t="s">
        <v>1794</v>
      </c>
      <c r="I2015" s="74" t="s">
        <v>3167</v>
      </c>
      <c r="J2015" s="74" t="s">
        <v>1967</v>
      </c>
      <c r="K2015" s="74">
        <v>1280</v>
      </c>
      <c r="L2015" s="32">
        <v>1280</v>
      </c>
      <c r="M2015" s="32" t="s">
        <v>3168</v>
      </c>
      <c r="N2015" s="74"/>
    </row>
    <row r="2016" ht="14.25" spans="1:14">
      <c r="A2016" s="37">
        <f>COUNTA($A$5:A2015)</f>
        <v>1313</v>
      </c>
      <c r="B2016" s="35" t="s">
        <v>3055</v>
      </c>
      <c r="C2016" s="32" t="s">
        <v>3151</v>
      </c>
      <c r="D2016" s="167" t="s">
        <v>3153</v>
      </c>
      <c r="E2016" s="167" t="s">
        <v>3169</v>
      </c>
      <c r="F2016" s="167" t="s">
        <v>523</v>
      </c>
      <c r="G2016" s="167">
        <v>1</v>
      </c>
      <c r="H2016" s="74" t="s">
        <v>285</v>
      </c>
      <c r="I2016" s="74" t="s">
        <v>3170</v>
      </c>
      <c r="J2016" s="74" t="s">
        <v>1898</v>
      </c>
      <c r="K2016" s="74">
        <v>240</v>
      </c>
      <c r="L2016" s="32">
        <v>660</v>
      </c>
      <c r="M2016" s="32"/>
      <c r="N2016" s="74"/>
    </row>
    <row r="2017" ht="14.25" spans="1:14">
      <c r="A2017" s="37"/>
      <c r="B2017" s="35"/>
      <c r="C2017" s="32"/>
      <c r="D2017" s="167"/>
      <c r="E2017" s="167"/>
      <c r="F2017" s="167"/>
      <c r="G2017" s="167"/>
      <c r="H2017" s="74" t="s">
        <v>585</v>
      </c>
      <c r="I2017" s="74" t="s">
        <v>3153</v>
      </c>
      <c r="J2017" s="74" t="s">
        <v>2420</v>
      </c>
      <c r="K2017" s="74">
        <v>420</v>
      </c>
      <c r="L2017" s="32"/>
      <c r="M2017" s="32"/>
      <c r="N2017" s="74"/>
    </row>
    <row r="2018" ht="14.25" spans="1:14">
      <c r="A2018" s="37">
        <f>COUNTA($A$5:A2017)</f>
        <v>1314</v>
      </c>
      <c r="B2018" s="35" t="s">
        <v>3055</v>
      </c>
      <c r="C2018" s="32" t="s">
        <v>3151</v>
      </c>
      <c r="D2018" s="74" t="s">
        <v>3098</v>
      </c>
      <c r="E2018" s="74" t="s">
        <v>3171</v>
      </c>
      <c r="F2018" s="74" t="s">
        <v>545</v>
      </c>
      <c r="G2018" s="74">
        <v>3</v>
      </c>
      <c r="H2018" s="74" t="s">
        <v>3172</v>
      </c>
      <c r="I2018" s="74" t="s">
        <v>3098</v>
      </c>
      <c r="J2018" s="74" t="s">
        <v>2360</v>
      </c>
      <c r="K2018" s="74">
        <v>144</v>
      </c>
      <c r="L2018" s="32">
        <v>504</v>
      </c>
      <c r="M2018" s="32" t="s">
        <v>3173</v>
      </c>
      <c r="N2018" s="32"/>
    </row>
    <row r="2019" ht="14.25" spans="1:14">
      <c r="A2019" s="37"/>
      <c r="B2019" s="35"/>
      <c r="C2019" s="32"/>
      <c r="D2019" s="74"/>
      <c r="E2019" s="74"/>
      <c r="F2019" s="74"/>
      <c r="G2019" s="74"/>
      <c r="H2019" s="74" t="s">
        <v>1767</v>
      </c>
      <c r="I2019" s="74" t="s">
        <v>3098</v>
      </c>
      <c r="J2019" s="74" t="s">
        <v>1898</v>
      </c>
      <c r="K2019" s="74">
        <v>360</v>
      </c>
      <c r="L2019" s="32"/>
      <c r="M2019" s="32"/>
      <c r="N2019" s="32"/>
    </row>
    <row r="2020" ht="28.5" spans="1:14">
      <c r="A2020" s="137">
        <f>COUNTA($A$5:A2019)</f>
        <v>1315</v>
      </c>
      <c r="B2020" s="123" t="s">
        <v>3055</v>
      </c>
      <c r="C2020" s="32" t="s">
        <v>3151</v>
      </c>
      <c r="D2020" s="74" t="s">
        <v>3163</v>
      </c>
      <c r="E2020" s="74" t="s">
        <v>3174</v>
      </c>
      <c r="F2020" s="74" t="s">
        <v>45</v>
      </c>
      <c r="G2020" s="74">
        <v>4</v>
      </c>
      <c r="H2020" s="74" t="s">
        <v>213</v>
      </c>
      <c r="I2020" s="74" t="s">
        <v>3175</v>
      </c>
      <c r="J2020" s="74" t="s">
        <v>1990</v>
      </c>
      <c r="K2020" s="74">
        <v>4000</v>
      </c>
      <c r="L2020" s="32">
        <v>4000</v>
      </c>
      <c r="M2020" s="32"/>
      <c r="N2020" s="32"/>
    </row>
    <row r="2021" ht="28.5" spans="1:14">
      <c r="A2021" s="137">
        <f>COUNTA($A$5:A2020)</f>
        <v>1316</v>
      </c>
      <c r="B2021" s="123" t="s">
        <v>3055</v>
      </c>
      <c r="C2021" s="32" t="s">
        <v>3063</v>
      </c>
      <c r="D2021" s="37" t="s">
        <v>3176</v>
      </c>
      <c r="E2021" s="37" t="s">
        <v>3177</v>
      </c>
      <c r="F2021" s="35" t="s">
        <v>3178</v>
      </c>
      <c r="G2021" s="37">
        <v>2</v>
      </c>
      <c r="H2021" s="37" t="s">
        <v>3176</v>
      </c>
      <c r="I2021" s="37" t="s">
        <v>1483</v>
      </c>
      <c r="J2021" s="37">
        <v>1</v>
      </c>
      <c r="K2021" s="37">
        <v>480</v>
      </c>
      <c r="L2021" s="32">
        <v>480</v>
      </c>
      <c r="M2021" s="32"/>
      <c r="N2021" s="32"/>
    </row>
  </sheetData>
  <mergeCells count="5141">
    <mergeCell ref="A1:C1"/>
    <mergeCell ref="A2:N2"/>
    <mergeCell ref="A3:N3"/>
    <mergeCell ref="A4:N4"/>
    <mergeCell ref="A7:A8"/>
    <mergeCell ref="A10:A12"/>
    <mergeCell ref="A13:A14"/>
    <mergeCell ref="A19:A20"/>
    <mergeCell ref="A22:A23"/>
    <mergeCell ref="A24:A25"/>
    <mergeCell ref="A29:A30"/>
    <mergeCell ref="A38:A40"/>
    <mergeCell ref="A42:A44"/>
    <mergeCell ref="A45:A46"/>
    <mergeCell ref="A48:A49"/>
    <mergeCell ref="A59:A60"/>
    <mergeCell ref="A68:A69"/>
    <mergeCell ref="A90:A91"/>
    <mergeCell ref="A92:A93"/>
    <mergeCell ref="A96:A97"/>
    <mergeCell ref="A98:A99"/>
    <mergeCell ref="A103:A104"/>
    <mergeCell ref="A109:A111"/>
    <mergeCell ref="A112:A113"/>
    <mergeCell ref="A114:A115"/>
    <mergeCell ref="A116:A117"/>
    <mergeCell ref="A118:A119"/>
    <mergeCell ref="A120:A122"/>
    <mergeCell ref="A123:A124"/>
    <mergeCell ref="A125:A126"/>
    <mergeCell ref="A127:A129"/>
    <mergeCell ref="A130:A131"/>
    <mergeCell ref="A132:A133"/>
    <mergeCell ref="A134:A136"/>
    <mergeCell ref="A137:A138"/>
    <mergeCell ref="A139:A141"/>
    <mergeCell ref="A142:A145"/>
    <mergeCell ref="A148:A150"/>
    <mergeCell ref="A151:A152"/>
    <mergeCell ref="A156:A157"/>
    <mergeCell ref="A158:A159"/>
    <mergeCell ref="A160:A161"/>
    <mergeCell ref="A163:A165"/>
    <mergeCell ref="A166:A167"/>
    <mergeCell ref="A173:A174"/>
    <mergeCell ref="A178:A179"/>
    <mergeCell ref="A183:A184"/>
    <mergeCell ref="A189:A190"/>
    <mergeCell ref="A191:A193"/>
    <mergeCell ref="A195:A196"/>
    <mergeCell ref="A198:A199"/>
    <mergeCell ref="A203:A204"/>
    <mergeCell ref="A211:A212"/>
    <mergeCell ref="A218:A219"/>
    <mergeCell ref="A220:A221"/>
    <mergeCell ref="A222:A224"/>
    <mergeCell ref="A225:A226"/>
    <mergeCell ref="A236:A237"/>
    <mergeCell ref="A239:A240"/>
    <mergeCell ref="A241:A243"/>
    <mergeCell ref="A244:A246"/>
    <mergeCell ref="A247:A249"/>
    <mergeCell ref="A250:A251"/>
    <mergeCell ref="A252:A253"/>
    <mergeCell ref="A255:A256"/>
    <mergeCell ref="A259:A261"/>
    <mergeCell ref="A263:A266"/>
    <mergeCell ref="A267:A268"/>
    <mergeCell ref="A274:A275"/>
    <mergeCell ref="A276:A277"/>
    <mergeCell ref="A280:A281"/>
    <mergeCell ref="A284:A285"/>
    <mergeCell ref="A291:A292"/>
    <mergeCell ref="A294:A296"/>
    <mergeCell ref="A298:A299"/>
    <mergeCell ref="A302:A303"/>
    <mergeCell ref="A304:A306"/>
    <mergeCell ref="A307:A308"/>
    <mergeCell ref="A309:A310"/>
    <mergeCell ref="A311:A312"/>
    <mergeCell ref="A313:A314"/>
    <mergeCell ref="A317:A322"/>
    <mergeCell ref="A323:A324"/>
    <mergeCell ref="A325:A326"/>
    <mergeCell ref="A327:A328"/>
    <mergeCell ref="A331:A332"/>
    <mergeCell ref="A333:A336"/>
    <mergeCell ref="A338:A339"/>
    <mergeCell ref="A341:A343"/>
    <mergeCell ref="A345:A346"/>
    <mergeCell ref="A347:A348"/>
    <mergeCell ref="A349:A353"/>
    <mergeCell ref="A355:A357"/>
    <mergeCell ref="A359:A360"/>
    <mergeCell ref="A361:A363"/>
    <mergeCell ref="A365:A366"/>
    <mergeCell ref="A368:A369"/>
    <mergeCell ref="A373:A374"/>
    <mergeCell ref="A375:A376"/>
    <mergeCell ref="A380:A382"/>
    <mergeCell ref="A383:A385"/>
    <mergeCell ref="A386:A389"/>
    <mergeCell ref="A390:A391"/>
    <mergeCell ref="A392:A393"/>
    <mergeCell ref="A394:A395"/>
    <mergeCell ref="A396:A398"/>
    <mergeCell ref="A399:A400"/>
    <mergeCell ref="A401:A402"/>
    <mergeCell ref="A403:A404"/>
    <mergeCell ref="A409:A412"/>
    <mergeCell ref="A417:A418"/>
    <mergeCell ref="A419:A420"/>
    <mergeCell ref="A422:A424"/>
    <mergeCell ref="A426:A427"/>
    <mergeCell ref="A429:A431"/>
    <mergeCell ref="A432:A433"/>
    <mergeCell ref="A435:A437"/>
    <mergeCell ref="A438:A439"/>
    <mergeCell ref="A441:A442"/>
    <mergeCell ref="A444:A446"/>
    <mergeCell ref="A448:A449"/>
    <mergeCell ref="A451:A455"/>
    <mergeCell ref="A456:A457"/>
    <mergeCell ref="A461:A462"/>
    <mergeCell ref="A463:A464"/>
    <mergeCell ref="A465:A470"/>
    <mergeCell ref="A471:A472"/>
    <mergeCell ref="A473:A474"/>
    <mergeCell ref="A477:A478"/>
    <mergeCell ref="A479:A480"/>
    <mergeCell ref="A481:A482"/>
    <mergeCell ref="A483:A484"/>
    <mergeCell ref="A485:A486"/>
    <mergeCell ref="A487:A488"/>
    <mergeCell ref="A490:A492"/>
    <mergeCell ref="A493:A494"/>
    <mergeCell ref="A495:A496"/>
    <mergeCell ref="A497:A498"/>
    <mergeCell ref="A500:A503"/>
    <mergeCell ref="A504:A505"/>
    <mergeCell ref="A506:A507"/>
    <mergeCell ref="A508:A509"/>
    <mergeCell ref="A510:A511"/>
    <mergeCell ref="A512:A513"/>
    <mergeCell ref="A514:A515"/>
    <mergeCell ref="A516:A519"/>
    <mergeCell ref="A520:A522"/>
    <mergeCell ref="A524:A525"/>
    <mergeCell ref="A526:A528"/>
    <mergeCell ref="A529:A530"/>
    <mergeCell ref="A533:A534"/>
    <mergeCell ref="A537:A539"/>
    <mergeCell ref="A543:A544"/>
    <mergeCell ref="A545:A547"/>
    <mergeCell ref="A551:A552"/>
    <mergeCell ref="A556:A557"/>
    <mergeCell ref="A559:A560"/>
    <mergeCell ref="A561:A562"/>
    <mergeCell ref="A563:A564"/>
    <mergeCell ref="A565:A566"/>
    <mergeCell ref="A572:A573"/>
    <mergeCell ref="A574:A575"/>
    <mergeCell ref="A577:A578"/>
    <mergeCell ref="A579:A581"/>
    <mergeCell ref="A582:A583"/>
    <mergeCell ref="A586:A587"/>
    <mergeCell ref="A588:A589"/>
    <mergeCell ref="A592:A593"/>
    <mergeCell ref="A598:A600"/>
    <mergeCell ref="A602:A605"/>
    <mergeCell ref="A606:A607"/>
    <mergeCell ref="A608:A609"/>
    <mergeCell ref="A610:A613"/>
    <mergeCell ref="A614:A616"/>
    <mergeCell ref="A617:A618"/>
    <mergeCell ref="A619:A621"/>
    <mergeCell ref="A625:A626"/>
    <mergeCell ref="A628:A629"/>
    <mergeCell ref="A631:A632"/>
    <mergeCell ref="A633:A634"/>
    <mergeCell ref="A637:A638"/>
    <mergeCell ref="A643:A644"/>
    <mergeCell ref="A645:A648"/>
    <mergeCell ref="A650:A651"/>
    <mergeCell ref="A653:A654"/>
    <mergeCell ref="A658:A659"/>
    <mergeCell ref="A661:A662"/>
    <mergeCell ref="A666:A668"/>
    <mergeCell ref="A669:A670"/>
    <mergeCell ref="A672:A673"/>
    <mergeCell ref="A674:A675"/>
    <mergeCell ref="A676:A678"/>
    <mergeCell ref="A682:A683"/>
    <mergeCell ref="A684:A685"/>
    <mergeCell ref="A689:A691"/>
    <mergeCell ref="A696:A697"/>
    <mergeCell ref="A700:A701"/>
    <mergeCell ref="A703:A704"/>
    <mergeCell ref="A705:A706"/>
    <mergeCell ref="A707:A708"/>
    <mergeCell ref="A710:A711"/>
    <mergeCell ref="A712:A713"/>
    <mergeCell ref="A714:A715"/>
    <mergeCell ref="A717:A719"/>
    <mergeCell ref="A721:A722"/>
    <mergeCell ref="A724:A726"/>
    <mergeCell ref="A727:A728"/>
    <mergeCell ref="A732:A733"/>
    <mergeCell ref="A734:A736"/>
    <mergeCell ref="A744:A745"/>
    <mergeCell ref="A746:A748"/>
    <mergeCell ref="A749:A751"/>
    <mergeCell ref="A753:A754"/>
    <mergeCell ref="A755:A757"/>
    <mergeCell ref="A758:A759"/>
    <mergeCell ref="A760:A761"/>
    <mergeCell ref="A768:A769"/>
    <mergeCell ref="A770:A771"/>
    <mergeCell ref="A773:A774"/>
    <mergeCell ref="A776:A777"/>
    <mergeCell ref="A778:A781"/>
    <mergeCell ref="A785:A786"/>
    <mergeCell ref="A787:A788"/>
    <mergeCell ref="A790:A791"/>
    <mergeCell ref="A792:A793"/>
    <mergeCell ref="A794:A797"/>
    <mergeCell ref="A799:A800"/>
    <mergeCell ref="A804:A805"/>
    <mergeCell ref="A806:A807"/>
    <mergeCell ref="A808:A810"/>
    <mergeCell ref="A811:A812"/>
    <mergeCell ref="A815:A816"/>
    <mergeCell ref="A818:A819"/>
    <mergeCell ref="A830:A831"/>
    <mergeCell ref="A834:A835"/>
    <mergeCell ref="A837:A838"/>
    <mergeCell ref="A843:A844"/>
    <mergeCell ref="A847:A848"/>
    <mergeCell ref="A849:A850"/>
    <mergeCell ref="A851:A853"/>
    <mergeCell ref="A854:A856"/>
    <mergeCell ref="A857:A858"/>
    <mergeCell ref="A859:A860"/>
    <mergeCell ref="A861:A863"/>
    <mergeCell ref="A865:A866"/>
    <mergeCell ref="A868:A869"/>
    <mergeCell ref="A873:A874"/>
    <mergeCell ref="A880:A882"/>
    <mergeCell ref="A886:A888"/>
    <mergeCell ref="A891:A892"/>
    <mergeCell ref="A894:A895"/>
    <mergeCell ref="A896:A897"/>
    <mergeCell ref="A898:A899"/>
    <mergeCell ref="A900:A901"/>
    <mergeCell ref="A902:A905"/>
    <mergeCell ref="A906:A907"/>
    <mergeCell ref="A908:A909"/>
    <mergeCell ref="A910:A911"/>
    <mergeCell ref="A918:A920"/>
    <mergeCell ref="A921:A922"/>
    <mergeCell ref="A923:A926"/>
    <mergeCell ref="A928:A929"/>
    <mergeCell ref="A930:A931"/>
    <mergeCell ref="A933:A934"/>
    <mergeCell ref="A936:A937"/>
    <mergeCell ref="A939:A940"/>
    <mergeCell ref="A942:A943"/>
    <mergeCell ref="A945:A946"/>
    <mergeCell ref="A947:A948"/>
    <mergeCell ref="A950:A952"/>
    <mergeCell ref="A953:A954"/>
    <mergeCell ref="A956:A957"/>
    <mergeCell ref="A959:A961"/>
    <mergeCell ref="A962:A963"/>
    <mergeCell ref="A964:A967"/>
    <mergeCell ref="A968:A969"/>
    <mergeCell ref="A971:A973"/>
    <mergeCell ref="A975:A976"/>
    <mergeCell ref="A979:A980"/>
    <mergeCell ref="A981:A982"/>
    <mergeCell ref="A983:A985"/>
    <mergeCell ref="A988:A989"/>
    <mergeCell ref="A996:A997"/>
    <mergeCell ref="A999:A1000"/>
    <mergeCell ref="A1001:A1003"/>
    <mergeCell ref="A1004:A1006"/>
    <mergeCell ref="A1007:A1008"/>
    <mergeCell ref="A1009:A1010"/>
    <mergeCell ref="A1012:A1013"/>
    <mergeCell ref="A1014:A1017"/>
    <mergeCell ref="A1018:A1020"/>
    <mergeCell ref="A1021:A1023"/>
    <mergeCell ref="A1025:A1026"/>
    <mergeCell ref="A1031:A1032"/>
    <mergeCell ref="A1033:A1034"/>
    <mergeCell ref="A1041:A1043"/>
    <mergeCell ref="A1046:A1047"/>
    <mergeCell ref="A1048:A1049"/>
    <mergeCell ref="A1051:A1052"/>
    <mergeCell ref="A1053:A1055"/>
    <mergeCell ref="A1056:A1057"/>
    <mergeCell ref="A1058:A1059"/>
    <mergeCell ref="A1061:A1062"/>
    <mergeCell ref="A1064:A1068"/>
    <mergeCell ref="A1070:A1072"/>
    <mergeCell ref="A1073:A1074"/>
    <mergeCell ref="A1076:A1077"/>
    <mergeCell ref="A1078:A1081"/>
    <mergeCell ref="A1082:A1083"/>
    <mergeCell ref="A1085:A1086"/>
    <mergeCell ref="A1092:A1094"/>
    <mergeCell ref="A1097:A1098"/>
    <mergeCell ref="A1100:A1101"/>
    <mergeCell ref="A1102:A1103"/>
    <mergeCell ref="A1105:A1106"/>
    <mergeCell ref="A1107:A1108"/>
    <mergeCell ref="A1114:A1115"/>
    <mergeCell ref="A1116:A1118"/>
    <mergeCell ref="A1119:A1120"/>
    <mergeCell ref="A1122:A1123"/>
    <mergeCell ref="A1125:A1127"/>
    <mergeCell ref="A1128:A1129"/>
    <mergeCell ref="A1130:A1132"/>
    <mergeCell ref="A1133:A1135"/>
    <mergeCell ref="A1136:A1137"/>
    <mergeCell ref="A1139:A1141"/>
    <mergeCell ref="A1146:A1147"/>
    <mergeCell ref="A1148:A1149"/>
    <mergeCell ref="A1150:A1151"/>
    <mergeCell ref="A1153:A1156"/>
    <mergeCell ref="A1157:A1159"/>
    <mergeCell ref="A1161:A1162"/>
    <mergeCell ref="A1166:A1167"/>
    <mergeCell ref="A1168:A1169"/>
    <mergeCell ref="A1178:A1180"/>
    <mergeCell ref="A1182:A1183"/>
    <mergeCell ref="A1185:A1186"/>
    <mergeCell ref="A1187:A1188"/>
    <mergeCell ref="A1194:A1195"/>
    <mergeCell ref="A1202:A1203"/>
    <mergeCell ref="A1210:A1211"/>
    <mergeCell ref="A1224:A1225"/>
    <mergeCell ref="A1229:A1230"/>
    <mergeCell ref="A1234:A1236"/>
    <mergeCell ref="A1237:A1238"/>
    <mergeCell ref="A1241:A1242"/>
    <mergeCell ref="A1269:A1270"/>
    <mergeCell ref="A1273:A1274"/>
    <mergeCell ref="A1275:A1276"/>
    <mergeCell ref="A1278:A1279"/>
    <mergeCell ref="A1281:A1283"/>
    <mergeCell ref="A1287:A1288"/>
    <mergeCell ref="A1290:A1292"/>
    <mergeCell ref="A1294:A1295"/>
    <mergeCell ref="A1298:A1300"/>
    <mergeCell ref="A1302:A1303"/>
    <mergeCell ref="A1304:A1305"/>
    <mergeCell ref="A1306:A1308"/>
    <mergeCell ref="A1314:A1315"/>
    <mergeCell ref="A1316:A1320"/>
    <mergeCell ref="A1328:A1329"/>
    <mergeCell ref="A1331:A1332"/>
    <mergeCell ref="A1334:A1335"/>
    <mergeCell ref="A1337:A1341"/>
    <mergeCell ref="A1345:A1347"/>
    <mergeCell ref="A1349:A1351"/>
    <mergeCell ref="A1353:A1358"/>
    <mergeCell ref="A1360:A1361"/>
    <mergeCell ref="A1367:A1369"/>
    <mergeCell ref="A1374:A1376"/>
    <mergeCell ref="A1377:A1378"/>
    <mergeCell ref="A1379:A1380"/>
    <mergeCell ref="A1381:A1382"/>
    <mergeCell ref="A1383:A1384"/>
    <mergeCell ref="A1386:A1387"/>
    <mergeCell ref="A1390:A1391"/>
    <mergeCell ref="A1393:A1394"/>
    <mergeCell ref="A1396:A1397"/>
    <mergeCell ref="A1398:A1399"/>
    <mergeCell ref="A1401:A1402"/>
    <mergeCell ref="A1403:A1406"/>
    <mergeCell ref="A1409:A1410"/>
    <mergeCell ref="A1413:A1415"/>
    <mergeCell ref="A1416:A1417"/>
    <mergeCell ref="A1418:A1419"/>
    <mergeCell ref="A1420:A1421"/>
    <mergeCell ref="A1422:A1423"/>
    <mergeCell ref="A1434:A1436"/>
    <mergeCell ref="A1440:A1441"/>
    <mergeCell ref="A1443:A1444"/>
    <mergeCell ref="A1445:A1446"/>
    <mergeCell ref="A1450:A1451"/>
    <mergeCell ref="A1452:A1453"/>
    <mergeCell ref="A1458:A1459"/>
    <mergeCell ref="A1461:A1462"/>
    <mergeCell ref="A1463:A1464"/>
    <mergeCell ref="A1466:A1467"/>
    <mergeCell ref="A1474:A1475"/>
    <mergeCell ref="A1476:A1478"/>
    <mergeCell ref="A1488:A1489"/>
    <mergeCell ref="A1503:A1504"/>
    <mergeCell ref="A1511:A1512"/>
    <mergeCell ref="A1515:A1517"/>
    <mergeCell ref="A1519:A1520"/>
    <mergeCell ref="A1523:A1524"/>
    <mergeCell ref="A1527:A1528"/>
    <mergeCell ref="A1531:A1532"/>
    <mergeCell ref="A1533:A1534"/>
    <mergeCell ref="A1538:A1539"/>
    <mergeCell ref="A1543:A1544"/>
    <mergeCell ref="A1546:A1549"/>
    <mergeCell ref="A1552:A1555"/>
    <mergeCell ref="A1560:A1561"/>
    <mergeCell ref="A1564:A1566"/>
    <mergeCell ref="A1567:A1568"/>
    <mergeCell ref="A1569:A1570"/>
    <mergeCell ref="A1573:A1574"/>
    <mergeCell ref="A1575:A1576"/>
    <mergeCell ref="A1577:A1578"/>
    <mergeCell ref="A1579:A1580"/>
    <mergeCell ref="A1584:A1586"/>
    <mergeCell ref="A1589:A1590"/>
    <mergeCell ref="A1594:A1595"/>
    <mergeCell ref="A1599:A1600"/>
    <mergeCell ref="A1602:A1603"/>
    <mergeCell ref="A1604:A1606"/>
    <mergeCell ref="A1610:A1611"/>
    <mergeCell ref="A1612:A1613"/>
    <mergeCell ref="A1615:A1616"/>
    <mergeCell ref="A1618:A1620"/>
    <mergeCell ref="A1624:A1625"/>
    <mergeCell ref="A1628:A1629"/>
    <mergeCell ref="A1631:A1632"/>
    <mergeCell ref="A1635:A1638"/>
    <mergeCell ref="A1639:A1641"/>
    <mergeCell ref="A1644:A1646"/>
    <mergeCell ref="A1647:A1648"/>
    <mergeCell ref="A1650:A1651"/>
    <mergeCell ref="A1652:A1654"/>
    <mergeCell ref="A1656:A1657"/>
    <mergeCell ref="A1662:A1663"/>
    <mergeCell ref="A1667:A1670"/>
    <mergeCell ref="A1671:A1672"/>
    <mergeCell ref="A1673:A1674"/>
    <mergeCell ref="A1676:A1677"/>
    <mergeCell ref="A1680:A1682"/>
    <mergeCell ref="A1683:A1685"/>
    <mergeCell ref="A1687:A1688"/>
    <mergeCell ref="A1691:A1692"/>
    <mergeCell ref="A1694:A1695"/>
    <mergeCell ref="A1702:A1706"/>
    <mergeCell ref="A1707:A1709"/>
    <mergeCell ref="A1712:A1713"/>
    <mergeCell ref="A1723:A1724"/>
    <mergeCell ref="A1728:A1729"/>
    <mergeCell ref="A1730:A1731"/>
    <mergeCell ref="A1732:A1735"/>
    <mergeCell ref="A1744:A1745"/>
    <mergeCell ref="A1759:A1760"/>
    <mergeCell ref="A1768:A1769"/>
    <mergeCell ref="A1772:A1773"/>
    <mergeCell ref="A1781:A1782"/>
    <mergeCell ref="A1786:A1787"/>
    <mergeCell ref="A1788:A1789"/>
    <mergeCell ref="A1795:A1796"/>
    <mergeCell ref="A1797:A1798"/>
    <mergeCell ref="A1811:A1812"/>
    <mergeCell ref="A1813:A1814"/>
    <mergeCell ref="A1815:A1816"/>
    <mergeCell ref="A1817:A1818"/>
    <mergeCell ref="A1823:A1825"/>
    <mergeCell ref="A1826:A1827"/>
    <mergeCell ref="A1837:A1838"/>
    <mergeCell ref="A1839:A1840"/>
    <mergeCell ref="A1841:A1842"/>
    <mergeCell ref="A1843:A1844"/>
    <mergeCell ref="A1846:A1847"/>
    <mergeCell ref="A1848:A1849"/>
    <mergeCell ref="A1858:A1859"/>
    <mergeCell ref="A1860:A1862"/>
    <mergeCell ref="A1869:A1870"/>
    <mergeCell ref="A1871:A1872"/>
    <mergeCell ref="A1873:A1874"/>
    <mergeCell ref="A1879:A1880"/>
    <mergeCell ref="A1881:A1882"/>
    <mergeCell ref="A1883:A1884"/>
    <mergeCell ref="A1885:A1887"/>
    <mergeCell ref="A1888:A1891"/>
    <mergeCell ref="A1893:A1894"/>
    <mergeCell ref="A1895:A1897"/>
    <mergeCell ref="A1900:A1901"/>
    <mergeCell ref="A1903:A1904"/>
    <mergeCell ref="A1906:A1907"/>
    <mergeCell ref="A1908:A1910"/>
    <mergeCell ref="A1911:A1912"/>
    <mergeCell ref="A1919:A1921"/>
    <mergeCell ref="A1923:A1925"/>
    <mergeCell ref="A1928:A1929"/>
    <mergeCell ref="A1931:A1932"/>
    <mergeCell ref="A1934:A1936"/>
    <mergeCell ref="A1937:A1939"/>
    <mergeCell ref="A1943:A1944"/>
    <mergeCell ref="A1945:A1946"/>
    <mergeCell ref="A1948:A1949"/>
    <mergeCell ref="A1951:A1952"/>
    <mergeCell ref="A1957:A1958"/>
    <mergeCell ref="A1961:A1962"/>
    <mergeCell ref="A1965:A1966"/>
    <mergeCell ref="A1967:A1968"/>
    <mergeCell ref="A1969:A1970"/>
    <mergeCell ref="A1971:A1972"/>
    <mergeCell ref="A1984:A1985"/>
    <mergeCell ref="A1993:A1994"/>
    <mergeCell ref="A1999:A2000"/>
    <mergeCell ref="A2002:A2003"/>
    <mergeCell ref="A2006:A2007"/>
    <mergeCell ref="A2010:A2011"/>
    <mergeCell ref="A2013:A2014"/>
    <mergeCell ref="A2016:A2017"/>
    <mergeCell ref="A2018:A2019"/>
    <mergeCell ref="B7:B8"/>
    <mergeCell ref="B10:B12"/>
    <mergeCell ref="B13:B14"/>
    <mergeCell ref="B19:B20"/>
    <mergeCell ref="B22:B23"/>
    <mergeCell ref="B24:B25"/>
    <mergeCell ref="B29:B30"/>
    <mergeCell ref="B38:B40"/>
    <mergeCell ref="B42:B44"/>
    <mergeCell ref="B45:B46"/>
    <mergeCell ref="B48:B49"/>
    <mergeCell ref="B59:B60"/>
    <mergeCell ref="B68:B69"/>
    <mergeCell ref="B90:B91"/>
    <mergeCell ref="B92:B93"/>
    <mergeCell ref="B96:B97"/>
    <mergeCell ref="B98:B99"/>
    <mergeCell ref="B103:B104"/>
    <mergeCell ref="B109:B111"/>
    <mergeCell ref="B112:B113"/>
    <mergeCell ref="B114:B115"/>
    <mergeCell ref="B116:B117"/>
    <mergeCell ref="B118:B119"/>
    <mergeCell ref="B120:B122"/>
    <mergeCell ref="B123:B124"/>
    <mergeCell ref="B125:B126"/>
    <mergeCell ref="B127:B129"/>
    <mergeCell ref="B130:B131"/>
    <mergeCell ref="B132:B133"/>
    <mergeCell ref="B134:B136"/>
    <mergeCell ref="B137:B138"/>
    <mergeCell ref="B139:B141"/>
    <mergeCell ref="B142:B145"/>
    <mergeCell ref="B148:B150"/>
    <mergeCell ref="B151:B152"/>
    <mergeCell ref="B156:B157"/>
    <mergeCell ref="B158:B159"/>
    <mergeCell ref="B160:B161"/>
    <mergeCell ref="B163:B165"/>
    <mergeCell ref="B166:B167"/>
    <mergeCell ref="B173:B174"/>
    <mergeCell ref="B178:B179"/>
    <mergeCell ref="B183:B184"/>
    <mergeCell ref="B189:B190"/>
    <mergeCell ref="B191:B193"/>
    <mergeCell ref="B195:B196"/>
    <mergeCell ref="B198:B199"/>
    <mergeCell ref="B203:B204"/>
    <mergeCell ref="B211:B212"/>
    <mergeCell ref="B218:B219"/>
    <mergeCell ref="B220:B221"/>
    <mergeCell ref="B222:B224"/>
    <mergeCell ref="B225:B226"/>
    <mergeCell ref="B236:B237"/>
    <mergeCell ref="B239:B240"/>
    <mergeCell ref="B241:B243"/>
    <mergeCell ref="B244:B246"/>
    <mergeCell ref="B247:B249"/>
    <mergeCell ref="B250:B251"/>
    <mergeCell ref="B252:B253"/>
    <mergeCell ref="B255:B256"/>
    <mergeCell ref="B259:B261"/>
    <mergeCell ref="B263:B266"/>
    <mergeCell ref="B267:B268"/>
    <mergeCell ref="B274:B275"/>
    <mergeCell ref="B276:B277"/>
    <mergeCell ref="B280:B281"/>
    <mergeCell ref="B284:B285"/>
    <mergeCell ref="B291:B292"/>
    <mergeCell ref="B294:B296"/>
    <mergeCell ref="B298:B299"/>
    <mergeCell ref="B302:B303"/>
    <mergeCell ref="B304:B306"/>
    <mergeCell ref="B307:B308"/>
    <mergeCell ref="B309:B310"/>
    <mergeCell ref="B311:B312"/>
    <mergeCell ref="B313:B314"/>
    <mergeCell ref="B317:B322"/>
    <mergeCell ref="B323:B324"/>
    <mergeCell ref="B325:B326"/>
    <mergeCell ref="B327:B328"/>
    <mergeCell ref="B331:B332"/>
    <mergeCell ref="B333:B336"/>
    <mergeCell ref="B338:B339"/>
    <mergeCell ref="B341:B343"/>
    <mergeCell ref="B345:B346"/>
    <mergeCell ref="B347:B348"/>
    <mergeCell ref="B349:B353"/>
    <mergeCell ref="B355:B357"/>
    <mergeCell ref="B359:B360"/>
    <mergeCell ref="B361:B363"/>
    <mergeCell ref="B365:B366"/>
    <mergeCell ref="B368:B369"/>
    <mergeCell ref="B373:B374"/>
    <mergeCell ref="B375:B376"/>
    <mergeCell ref="B380:B382"/>
    <mergeCell ref="B383:B385"/>
    <mergeCell ref="B386:B389"/>
    <mergeCell ref="B390:B391"/>
    <mergeCell ref="B392:B393"/>
    <mergeCell ref="B394:B395"/>
    <mergeCell ref="B396:B398"/>
    <mergeCell ref="B399:B400"/>
    <mergeCell ref="B401:B402"/>
    <mergeCell ref="B403:B404"/>
    <mergeCell ref="B409:B412"/>
    <mergeCell ref="B417:B418"/>
    <mergeCell ref="B419:B420"/>
    <mergeCell ref="B422:B424"/>
    <mergeCell ref="B426:B427"/>
    <mergeCell ref="B429:B431"/>
    <mergeCell ref="B432:B433"/>
    <mergeCell ref="B435:B437"/>
    <mergeCell ref="B438:B439"/>
    <mergeCell ref="B441:B442"/>
    <mergeCell ref="B444:B446"/>
    <mergeCell ref="B448:B449"/>
    <mergeCell ref="B451:B455"/>
    <mergeCell ref="B456:B457"/>
    <mergeCell ref="B461:B462"/>
    <mergeCell ref="B463:B464"/>
    <mergeCell ref="B465:B470"/>
    <mergeCell ref="B471:B472"/>
    <mergeCell ref="B473:B474"/>
    <mergeCell ref="B477:B478"/>
    <mergeCell ref="B479:B480"/>
    <mergeCell ref="B481:B482"/>
    <mergeCell ref="B483:B484"/>
    <mergeCell ref="B485:B486"/>
    <mergeCell ref="B487:B488"/>
    <mergeCell ref="B490:B492"/>
    <mergeCell ref="B493:B494"/>
    <mergeCell ref="B495:B496"/>
    <mergeCell ref="B497:B498"/>
    <mergeCell ref="B500:B503"/>
    <mergeCell ref="B504:B505"/>
    <mergeCell ref="B506:B507"/>
    <mergeCell ref="B508:B509"/>
    <mergeCell ref="B510:B511"/>
    <mergeCell ref="B512:B513"/>
    <mergeCell ref="B514:B515"/>
    <mergeCell ref="B516:B519"/>
    <mergeCell ref="B520:B522"/>
    <mergeCell ref="B524:B525"/>
    <mergeCell ref="B526:B528"/>
    <mergeCell ref="B529:B530"/>
    <mergeCell ref="B533:B534"/>
    <mergeCell ref="B537:B539"/>
    <mergeCell ref="B543:B544"/>
    <mergeCell ref="B545:B547"/>
    <mergeCell ref="B551:B552"/>
    <mergeCell ref="B556:B557"/>
    <mergeCell ref="B559:B560"/>
    <mergeCell ref="B561:B562"/>
    <mergeCell ref="B563:B564"/>
    <mergeCell ref="B565:B566"/>
    <mergeCell ref="B572:B573"/>
    <mergeCell ref="B574:B575"/>
    <mergeCell ref="B577:B578"/>
    <mergeCell ref="B579:B581"/>
    <mergeCell ref="B582:B583"/>
    <mergeCell ref="B586:B587"/>
    <mergeCell ref="B588:B589"/>
    <mergeCell ref="B592:B593"/>
    <mergeCell ref="B598:B600"/>
    <mergeCell ref="B602:B605"/>
    <mergeCell ref="B606:B607"/>
    <mergeCell ref="B608:B609"/>
    <mergeCell ref="B610:B613"/>
    <mergeCell ref="B614:B616"/>
    <mergeCell ref="B617:B618"/>
    <mergeCell ref="B619:B621"/>
    <mergeCell ref="B625:B626"/>
    <mergeCell ref="B628:B629"/>
    <mergeCell ref="B631:B632"/>
    <mergeCell ref="B633:B634"/>
    <mergeCell ref="B637:B638"/>
    <mergeCell ref="B643:B644"/>
    <mergeCell ref="B645:B648"/>
    <mergeCell ref="B650:B651"/>
    <mergeCell ref="B653:B654"/>
    <mergeCell ref="B658:B659"/>
    <mergeCell ref="B661:B662"/>
    <mergeCell ref="B666:B668"/>
    <mergeCell ref="B669:B670"/>
    <mergeCell ref="B672:B673"/>
    <mergeCell ref="B674:B675"/>
    <mergeCell ref="B676:B678"/>
    <mergeCell ref="B682:B683"/>
    <mergeCell ref="B684:B685"/>
    <mergeCell ref="B689:B691"/>
    <mergeCell ref="B696:B697"/>
    <mergeCell ref="B700:B701"/>
    <mergeCell ref="B703:B704"/>
    <mergeCell ref="B705:B706"/>
    <mergeCell ref="B707:B708"/>
    <mergeCell ref="B710:B711"/>
    <mergeCell ref="B712:B713"/>
    <mergeCell ref="B714:B715"/>
    <mergeCell ref="B717:B719"/>
    <mergeCell ref="B721:B722"/>
    <mergeCell ref="B724:B726"/>
    <mergeCell ref="B727:B728"/>
    <mergeCell ref="B732:B733"/>
    <mergeCell ref="B734:B736"/>
    <mergeCell ref="B744:B745"/>
    <mergeCell ref="B746:B748"/>
    <mergeCell ref="B749:B751"/>
    <mergeCell ref="B753:B754"/>
    <mergeCell ref="B755:B757"/>
    <mergeCell ref="B758:B759"/>
    <mergeCell ref="B760:B761"/>
    <mergeCell ref="B768:B769"/>
    <mergeCell ref="B770:B771"/>
    <mergeCell ref="B773:B774"/>
    <mergeCell ref="B776:B777"/>
    <mergeCell ref="B778:B781"/>
    <mergeCell ref="B785:B786"/>
    <mergeCell ref="B787:B788"/>
    <mergeCell ref="B790:B791"/>
    <mergeCell ref="B792:B793"/>
    <mergeCell ref="B794:B797"/>
    <mergeCell ref="B799:B800"/>
    <mergeCell ref="B804:B805"/>
    <mergeCell ref="B806:B807"/>
    <mergeCell ref="B808:B810"/>
    <mergeCell ref="B811:B812"/>
    <mergeCell ref="B815:B816"/>
    <mergeCell ref="B818:B819"/>
    <mergeCell ref="B830:B831"/>
    <mergeCell ref="B834:B835"/>
    <mergeCell ref="B837:B838"/>
    <mergeCell ref="B843:B844"/>
    <mergeCell ref="B847:B848"/>
    <mergeCell ref="B849:B850"/>
    <mergeCell ref="B851:B853"/>
    <mergeCell ref="B854:B856"/>
    <mergeCell ref="B857:B858"/>
    <mergeCell ref="B859:B860"/>
    <mergeCell ref="B861:B863"/>
    <mergeCell ref="B865:B866"/>
    <mergeCell ref="B868:B869"/>
    <mergeCell ref="B873:B874"/>
    <mergeCell ref="B880:B882"/>
    <mergeCell ref="B886:B888"/>
    <mergeCell ref="B891:B892"/>
    <mergeCell ref="B894:B895"/>
    <mergeCell ref="B896:B897"/>
    <mergeCell ref="B898:B899"/>
    <mergeCell ref="B900:B901"/>
    <mergeCell ref="B902:B905"/>
    <mergeCell ref="B906:B907"/>
    <mergeCell ref="B908:B909"/>
    <mergeCell ref="B910:B911"/>
    <mergeCell ref="B918:B920"/>
    <mergeCell ref="B921:B922"/>
    <mergeCell ref="B923:B926"/>
    <mergeCell ref="B928:B929"/>
    <mergeCell ref="B930:B931"/>
    <mergeCell ref="B933:B934"/>
    <mergeCell ref="B936:B937"/>
    <mergeCell ref="B939:B940"/>
    <mergeCell ref="B942:B943"/>
    <mergeCell ref="B945:B946"/>
    <mergeCell ref="B947:B948"/>
    <mergeCell ref="B950:B952"/>
    <mergeCell ref="B953:B954"/>
    <mergeCell ref="B956:B957"/>
    <mergeCell ref="B959:B961"/>
    <mergeCell ref="B962:B963"/>
    <mergeCell ref="B964:B967"/>
    <mergeCell ref="B968:B969"/>
    <mergeCell ref="B971:B973"/>
    <mergeCell ref="B975:B976"/>
    <mergeCell ref="B979:B980"/>
    <mergeCell ref="B981:B982"/>
    <mergeCell ref="B983:B985"/>
    <mergeCell ref="B988:B989"/>
    <mergeCell ref="B996:B997"/>
    <mergeCell ref="B999:B1000"/>
    <mergeCell ref="B1001:B1003"/>
    <mergeCell ref="B1004:B1006"/>
    <mergeCell ref="B1007:B1008"/>
    <mergeCell ref="B1009:B1010"/>
    <mergeCell ref="B1012:B1013"/>
    <mergeCell ref="B1014:B1017"/>
    <mergeCell ref="B1018:B1020"/>
    <mergeCell ref="B1021:B1023"/>
    <mergeCell ref="B1025:B1026"/>
    <mergeCell ref="B1031:B1032"/>
    <mergeCell ref="B1033:B1034"/>
    <mergeCell ref="B1041:B1043"/>
    <mergeCell ref="B1046:B1047"/>
    <mergeCell ref="B1048:B1049"/>
    <mergeCell ref="B1051:B1052"/>
    <mergeCell ref="B1053:B1055"/>
    <mergeCell ref="B1056:B1057"/>
    <mergeCell ref="B1058:B1059"/>
    <mergeCell ref="B1061:B1062"/>
    <mergeCell ref="B1064:B1068"/>
    <mergeCell ref="B1070:B1072"/>
    <mergeCell ref="B1073:B1074"/>
    <mergeCell ref="B1076:B1077"/>
    <mergeCell ref="B1078:B1081"/>
    <mergeCell ref="B1082:B1083"/>
    <mergeCell ref="B1085:B1086"/>
    <mergeCell ref="B1092:B1094"/>
    <mergeCell ref="B1097:B1098"/>
    <mergeCell ref="B1100:B1101"/>
    <mergeCell ref="B1102:B1103"/>
    <mergeCell ref="B1105:B1106"/>
    <mergeCell ref="B1107:B1108"/>
    <mergeCell ref="B1114:B1115"/>
    <mergeCell ref="B1116:B1118"/>
    <mergeCell ref="B1119:B1120"/>
    <mergeCell ref="B1122:B1123"/>
    <mergeCell ref="B1125:B1127"/>
    <mergeCell ref="B1128:B1129"/>
    <mergeCell ref="B1130:B1132"/>
    <mergeCell ref="B1133:B1135"/>
    <mergeCell ref="B1136:B1137"/>
    <mergeCell ref="B1139:B1141"/>
    <mergeCell ref="B1146:B1147"/>
    <mergeCell ref="B1148:B1149"/>
    <mergeCell ref="B1150:B1151"/>
    <mergeCell ref="B1153:B1156"/>
    <mergeCell ref="B1157:B1159"/>
    <mergeCell ref="B1161:B1162"/>
    <mergeCell ref="B1166:B1167"/>
    <mergeCell ref="B1168:B1169"/>
    <mergeCell ref="B1178:B1180"/>
    <mergeCell ref="B1182:B1183"/>
    <mergeCell ref="B1185:B1186"/>
    <mergeCell ref="B1187:B1188"/>
    <mergeCell ref="B1194:B1195"/>
    <mergeCell ref="B1202:B1203"/>
    <mergeCell ref="B1210:B1211"/>
    <mergeCell ref="B1224:B1225"/>
    <mergeCell ref="B1229:B1230"/>
    <mergeCell ref="B1234:B1236"/>
    <mergeCell ref="B1237:B1238"/>
    <mergeCell ref="B1241:B1242"/>
    <mergeCell ref="B1269:B1270"/>
    <mergeCell ref="B1273:B1274"/>
    <mergeCell ref="B1275:B1276"/>
    <mergeCell ref="B1278:B1279"/>
    <mergeCell ref="B1281:B1283"/>
    <mergeCell ref="B1287:B1288"/>
    <mergeCell ref="B1290:B1292"/>
    <mergeCell ref="B1294:B1295"/>
    <mergeCell ref="B1298:B1300"/>
    <mergeCell ref="B1302:B1303"/>
    <mergeCell ref="B1304:B1305"/>
    <mergeCell ref="B1306:B1308"/>
    <mergeCell ref="B1314:B1315"/>
    <mergeCell ref="B1316:B1320"/>
    <mergeCell ref="B1328:B1329"/>
    <mergeCell ref="B1331:B1332"/>
    <mergeCell ref="B1334:B1335"/>
    <mergeCell ref="B1337:B1341"/>
    <mergeCell ref="B1345:B1347"/>
    <mergeCell ref="B1349:B1351"/>
    <mergeCell ref="B1353:B1358"/>
    <mergeCell ref="B1360:B1361"/>
    <mergeCell ref="B1367:B1369"/>
    <mergeCell ref="B1374:B1376"/>
    <mergeCell ref="B1377:B1378"/>
    <mergeCell ref="B1379:B1380"/>
    <mergeCell ref="B1381:B1382"/>
    <mergeCell ref="B1383:B1384"/>
    <mergeCell ref="B1386:B1387"/>
    <mergeCell ref="B1390:B1391"/>
    <mergeCell ref="B1393:B1394"/>
    <mergeCell ref="B1396:B1397"/>
    <mergeCell ref="B1398:B1399"/>
    <mergeCell ref="B1401:B1402"/>
    <mergeCell ref="B1403:B1406"/>
    <mergeCell ref="B1409:B1410"/>
    <mergeCell ref="B1413:B1415"/>
    <mergeCell ref="B1416:B1417"/>
    <mergeCell ref="B1418:B1419"/>
    <mergeCell ref="B1420:B1421"/>
    <mergeCell ref="B1422:B1423"/>
    <mergeCell ref="B1434:B1436"/>
    <mergeCell ref="B1440:B1441"/>
    <mergeCell ref="B1443:B1444"/>
    <mergeCell ref="B1445:B1446"/>
    <mergeCell ref="B1450:B1451"/>
    <mergeCell ref="B1452:B1453"/>
    <mergeCell ref="B1458:B1459"/>
    <mergeCell ref="B1461:B1462"/>
    <mergeCell ref="B1463:B1464"/>
    <mergeCell ref="B1466:B1467"/>
    <mergeCell ref="B1474:B1475"/>
    <mergeCell ref="B1476:B1478"/>
    <mergeCell ref="B1488:B1489"/>
    <mergeCell ref="B1503:B1504"/>
    <mergeCell ref="B1511:B1512"/>
    <mergeCell ref="B1515:B1517"/>
    <mergeCell ref="B1519:B1520"/>
    <mergeCell ref="B1523:B1524"/>
    <mergeCell ref="B1527:B1528"/>
    <mergeCell ref="B1531:B1532"/>
    <mergeCell ref="B1533:B1534"/>
    <mergeCell ref="B1538:B1539"/>
    <mergeCell ref="B1543:B1544"/>
    <mergeCell ref="B1546:B1549"/>
    <mergeCell ref="B1552:B1555"/>
    <mergeCell ref="B1560:B1561"/>
    <mergeCell ref="B1564:B1566"/>
    <mergeCell ref="B1567:B1568"/>
    <mergeCell ref="B1569:B1570"/>
    <mergeCell ref="B1573:B1574"/>
    <mergeCell ref="B1575:B1576"/>
    <mergeCell ref="B1577:B1578"/>
    <mergeCell ref="B1579:B1580"/>
    <mergeCell ref="B1584:B1586"/>
    <mergeCell ref="B1589:B1590"/>
    <mergeCell ref="B1594:B1595"/>
    <mergeCell ref="B1599:B1600"/>
    <mergeCell ref="B1602:B1603"/>
    <mergeCell ref="B1604:B1606"/>
    <mergeCell ref="B1610:B1611"/>
    <mergeCell ref="B1612:B1613"/>
    <mergeCell ref="B1615:B1616"/>
    <mergeCell ref="B1618:B1620"/>
    <mergeCell ref="B1624:B1625"/>
    <mergeCell ref="B1628:B1629"/>
    <mergeCell ref="B1631:B1632"/>
    <mergeCell ref="B1635:B1638"/>
    <mergeCell ref="B1639:B1641"/>
    <mergeCell ref="B1644:B1646"/>
    <mergeCell ref="B1647:B1648"/>
    <mergeCell ref="B1650:B1651"/>
    <mergeCell ref="B1652:B1654"/>
    <mergeCell ref="B1656:B1657"/>
    <mergeCell ref="B1662:B1663"/>
    <mergeCell ref="B1667:B1670"/>
    <mergeCell ref="B1671:B1672"/>
    <mergeCell ref="B1673:B1674"/>
    <mergeCell ref="B1676:B1677"/>
    <mergeCell ref="B1680:B1682"/>
    <mergeCell ref="B1683:B1685"/>
    <mergeCell ref="B1687:B1688"/>
    <mergeCell ref="B1691:B1692"/>
    <mergeCell ref="B1694:B1695"/>
    <mergeCell ref="B1702:B1706"/>
    <mergeCell ref="B1707:B1709"/>
    <mergeCell ref="B1712:B1713"/>
    <mergeCell ref="B1723:B1724"/>
    <mergeCell ref="B1728:B1729"/>
    <mergeCell ref="B1730:B1731"/>
    <mergeCell ref="B1732:B1735"/>
    <mergeCell ref="B1744:B1745"/>
    <mergeCell ref="B1759:B1760"/>
    <mergeCell ref="B1768:B1769"/>
    <mergeCell ref="B1772:B1773"/>
    <mergeCell ref="B1781:B1782"/>
    <mergeCell ref="B1786:B1787"/>
    <mergeCell ref="B1788:B1789"/>
    <mergeCell ref="B1795:B1796"/>
    <mergeCell ref="B1797:B1798"/>
    <mergeCell ref="B1811:B1812"/>
    <mergeCell ref="B1813:B1814"/>
    <mergeCell ref="B1815:B1816"/>
    <mergeCell ref="B1817:B1818"/>
    <mergeCell ref="B1823:B1825"/>
    <mergeCell ref="B1826:B1827"/>
    <mergeCell ref="B1837:B1838"/>
    <mergeCell ref="B1839:B1840"/>
    <mergeCell ref="B1841:B1842"/>
    <mergeCell ref="B1843:B1844"/>
    <mergeCell ref="B1846:B1847"/>
    <mergeCell ref="B1848:B1849"/>
    <mergeCell ref="B1858:B1859"/>
    <mergeCell ref="B1860:B1862"/>
    <mergeCell ref="B1869:B1870"/>
    <mergeCell ref="B1871:B1872"/>
    <mergeCell ref="B1873:B1874"/>
    <mergeCell ref="B1879:B1880"/>
    <mergeCell ref="B1881:B1882"/>
    <mergeCell ref="B1883:B1884"/>
    <mergeCell ref="B1885:B1887"/>
    <mergeCell ref="B1888:B1891"/>
    <mergeCell ref="B1893:B1894"/>
    <mergeCell ref="B1895:B1897"/>
    <mergeCell ref="B1900:B1901"/>
    <mergeCell ref="B1903:B1904"/>
    <mergeCell ref="B1906:B1907"/>
    <mergeCell ref="B1908:B1910"/>
    <mergeCell ref="B1911:B1912"/>
    <mergeCell ref="B1919:B1921"/>
    <mergeCell ref="B1923:B1925"/>
    <mergeCell ref="B1928:B1929"/>
    <mergeCell ref="B1931:B1932"/>
    <mergeCell ref="B1934:B1936"/>
    <mergeCell ref="B1937:B1939"/>
    <mergeCell ref="B1943:B1944"/>
    <mergeCell ref="B1945:B1946"/>
    <mergeCell ref="B1948:B1949"/>
    <mergeCell ref="B1951:B1952"/>
    <mergeCell ref="B1957:B1958"/>
    <mergeCell ref="B1961:B1962"/>
    <mergeCell ref="B1965:B1966"/>
    <mergeCell ref="B1967:B1968"/>
    <mergeCell ref="B1969:B1970"/>
    <mergeCell ref="B1971:B1972"/>
    <mergeCell ref="B1984:B1985"/>
    <mergeCell ref="B1993:B1994"/>
    <mergeCell ref="B1999:B2000"/>
    <mergeCell ref="B2002:B2003"/>
    <mergeCell ref="B2006:B2007"/>
    <mergeCell ref="B2010:B2011"/>
    <mergeCell ref="B2013:B2014"/>
    <mergeCell ref="B2016:B2017"/>
    <mergeCell ref="B2018:B2019"/>
    <mergeCell ref="C7:C8"/>
    <mergeCell ref="C10:C12"/>
    <mergeCell ref="C13:C14"/>
    <mergeCell ref="C19:C20"/>
    <mergeCell ref="C22:C23"/>
    <mergeCell ref="C24:C25"/>
    <mergeCell ref="C29:C30"/>
    <mergeCell ref="C38:C40"/>
    <mergeCell ref="C42:C44"/>
    <mergeCell ref="C45:C46"/>
    <mergeCell ref="C48:C49"/>
    <mergeCell ref="C59:C60"/>
    <mergeCell ref="C68:C69"/>
    <mergeCell ref="C90:C91"/>
    <mergeCell ref="C92:C93"/>
    <mergeCell ref="C96:C97"/>
    <mergeCell ref="C98:C99"/>
    <mergeCell ref="C103:C104"/>
    <mergeCell ref="C109:C111"/>
    <mergeCell ref="C112:C113"/>
    <mergeCell ref="C114:C115"/>
    <mergeCell ref="C116:C117"/>
    <mergeCell ref="C118:C119"/>
    <mergeCell ref="C120:C122"/>
    <mergeCell ref="C123:C124"/>
    <mergeCell ref="C125:C126"/>
    <mergeCell ref="C127:C129"/>
    <mergeCell ref="C130:C131"/>
    <mergeCell ref="C132:C133"/>
    <mergeCell ref="C134:C136"/>
    <mergeCell ref="C137:C138"/>
    <mergeCell ref="C139:C141"/>
    <mergeCell ref="C142:C145"/>
    <mergeCell ref="C148:C150"/>
    <mergeCell ref="C151:C152"/>
    <mergeCell ref="C156:C157"/>
    <mergeCell ref="C158:C159"/>
    <mergeCell ref="C160:C161"/>
    <mergeCell ref="C163:C165"/>
    <mergeCell ref="C166:C167"/>
    <mergeCell ref="C173:C174"/>
    <mergeCell ref="C178:C179"/>
    <mergeCell ref="C183:C184"/>
    <mergeCell ref="C189:C190"/>
    <mergeCell ref="C191:C193"/>
    <mergeCell ref="C195:C196"/>
    <mergeCell ref="C198:C199"/>
    <mergeCell ref="C203:C204"/>
    <mergeCell ref="C211:C212"/>
    <mergeCell ref="C218:C219"/>
    <mergeCell ref="C220:C221"/>
    <mergeCell ref="C222:C224"/>
    <mergeCell ref="C225:C226"/>
    <mergeCell ref="C236:C237"/>
    <mergeCell ref="C239:C240"/>
    <mergeCell ref="C241:C243"/>
    <mergeCell ref="C244:C246"/>
    <mergeCell ref="C247:C249"/>
    <mergeCell ref="C250:C251"/>
    <mergeCell ref="C252:C253"/>
    <mergeCell ref="C255:C256"/>
    <mergeCell ref="C259:C261"/>
    <mergeCell ref="C263:C266"/>
    <mergeCell ref="C267:C268"/>
    <mergeCell ref="C274:C275"/>
    <mergeCell ref="C276:C277"/>
    <mergeCell ref="C280:C281"/>
    <mergeCell ref="C284:C285"/>
    <mergeCell ref="C291:C292"/>
    <mergeCell ref="C294:C296"/>
    <mergeCell ref="C298:C299"/>
    <mergeCell ref="C302:C303"/>
    <mergeCell ref="C304:C306"/>
    <mergeCell ref="C307:C308"/>
    <mergeCell ref="C309:C310"/>
    <mergeCell ref="C311:C312"/>
    <mergeCell ref="C313:C314"/>
    <mergeCell ref="C317:C322"/>
    <mergeCell ref="C323:C324"/>
    <mergeCell ref="C325:C326"/>
    <mergeCell ref="C327:C328"/>
    <mergeCell ref="C331:C332"/>
    <mergeCell ref="C333:C336"/>
    <mergeCell ref="C338:C339"/>
    <mergeCell ref="C341:C343"/>
    <mergeCell ref="C345:C346"/>
    <mergeCell ref="C347:C348"/>
    <mergeCell ref="C349:C353"/>
    <mergeCell ref="C355:C357"/>
    <mergeCell ref="C359:C360"/>
    <mergeCell ref="C361:C363"/>
    <mergeCell ref="C365:C366"/>
    <mergeCell ref="C368:C369"/>
    <mergeCell ref="C373:C374"/>
    <mergeCell ref="C375:C376"/>
    <mergeCell ref="C380:C382"/>
    <mergeCell ref="C383:C385"/>
    <mergeCell ref="C386:C389"/>
    <mergeCell ref="C390:C391"/>
    <mergeCell ref="C392:C393"/>
    <mergeCell ref="C394:C395"/>
    <mergeCell ref="C396:C398"/>
    <mergeCell ref="C399:C400"/>
    <mergeCell ref="C401:C402"/>
    <mergeCell ref="C403:C404"/>
    <mergeCell ref="C409:C412"/>
    <mergeCell ref="C417:C418"/>
    <mergeCell ref="C419:C420"/>
    <mergeCell ref="C422:C424"/>
    <mergeCell ref="C426:C427"/>
    <mergeCell ref="C429:C431"/>
    <mergeCell ref="C432:C433"/>
    <mergeCell ref="C435:C437"/>
    <mergeCell ref="C438:C439"/>
    <mergeCell ref="C441:C442"/>
    <mergeCell ref="C444:C446"/>
    <mergeCell ref="C448:C449"/>
    <mergeCell ref="C451:C455"/>
    <mergeCell ref="C456:C457"/>
    <mergeCell ref="C461:C462"/>
    <mergeCell ref="C463:C464"/>
    <mergeCell ref="C465:C470"/>
    <mergeCell ref="C471:C472"/>
    <mergeCell ref="C473:C474"/>
    <mergeCell ref="C477:C478"/>
    <mergeCell ref="C479:C480"/>
    <mergeCell ref="C481:C482"/>
    <mergeCell ref="C483:C484"/>
    <mergeCell ref="C485:C486"/>
    <mergeCell ref="C487:C488"/>
    <mergeCell ref="C490:C492"/>
    <mergeCell ref="C493:C494"/>
    <mergeCell ref="C495:C496"/>
    <mergeCell ref="C497:C498"/>
    <mergeCell ref="C500:C503"/>
    <mergeCell ref="C504:C505"/>
    <mergeCell ref="C506:C507"/>
    <mergeCell ref="C508:C509"/>
    <mergeCell ref="C510:C511"/>
    <mergeCell ref="C512:C513"/>
    <mergeCell ref="C514:C515"/>
    <mergeCell ref="C516:C519"/>
    <mergeCell ref="C520:C522"/>
    <mergeCell ref="C524:C525"/>
    <mergeCell ref="C526:C528"/>
    <mergeCell ref="C529:C530"/>
    <mergeCell ref="C533:C534"/>
    <mergeCell ref="C537:C539"/>
    <mergeCell ref="C543:C544"/>
    <mergeCell ref="C545:C547"/>
    <mergeCell ref="C551:C552"/>
    <mergeCell ref="C556:C557"/>
    <mergeCell ref="C559:C560"/>
    <mergeCell ref="C561:C562"/>
    <mergeCell ref="C563:C564"/>
    <mergeCell ref="C565:C566"/>
    <mergeCell ref="C572:C573"/>
    <mergeCell ref="C574:C575"/>
    <mergeCell ref="C577:C578"/>
    <mergeCell ref="C579:C581"/>
    <mergeCell ref="C582:C583"/>
    <mergeCell ref="C586:C587"/>
    <mergeCell ref="C588:C589"/>
    <mergeCell ref="C592:C593"/>
    <mergeCell ref="C598:C600"/>
    <mergeCell ref="C602:C605"/>
    <mergeCell ref="C606:C607"/>
    <mergeCell ref="C608:C609"/>
    <mergeCell ref="C610:C613"/>
    <mergeCell ref="C614:C616"/>
    <mergeCell ref="C617:C618"/>
    <mergeCell ref="C619:C621"/>
    <mergeCell ref="C625:C626"/>
    <mergeCell ref="C628:C629"/>
    <mergeCell ref="C631:C632"/>
    <mergeCell ref="C633:C634"/>
    <mergeCell ref="C637:C638"/>
    <mergeCell ref="C643:C644"/>
    <mergeCell ref="C645:C648"/>
    <mergeCell ref="C650:C651"/>
    <mergeCell ref="C653:C654"/>
    <mergeCell ref="C658:C659"/>
    <mergeCell ref="C661:C662"/>
    <mergeCell ref="C666:C668"/>
    <mergeCell ref="C669:C670"/>
    <mergeCell ref="C672:C673"/>
    <mergeCell ref="C674:C675"/>
    <mergeCell ref="C676:C678"/>
    <mergeCell ref="C682:C683"/>
    <mergeCell ref="C684:C685"/>
    <mergeCell ref="C689:C691"/>
    <mergeCell ref="C696:C697"/>
    <mergeCell ref="C700:C701"/>
    <mergeCell ref="C703:C704"/>
    <mergeCell ref="C705:C706"/>
    <mergeCell ref="C707:C708"/>
    <mergeCell ref="C710:C711"/>
    <mergeCell ref="C712:C713"/>
    <mergeCell ref="C714:C715"/>
    <mergeCell ref="C717:C719"/>
    <mergeCell ref="C721:C722"/>
    <mergeCell ref="C724:C726"/>
    <mergeCell ref="C727:C728"/>
    <mergeCell ref="C732:C733"/>
    <mergeCell ref="C734:C736"/>
    <mergeCell ref="C744:C745"/>
    <mergeCell ref="C746:C748"/>
    <mergeCell ref="C749:C751"/>
    <mergeCell ref="C753:C754"/>
    <mergeCell ref="C755:C757"/>
    <mergeCell ref="C758:C759"/>
    <mergeCell ref="C760:C761"/>
    <mergeCell ref="C768:C769"/>
    <mergeCell ref="C770:C771"/>
    <mergeCell ref="C773:C774"/>
    <mergeCell ref="C776:C777"/>
    <mergeCell ref="C778:C781"/>
    <mergeCell ref="C785:C786"/>
    <mergeCell ref="C787:C788"/>
    <mergeCell ref="C790:C791"/>
    <mergeCell ref="C792:C793"/>
    <mergeCell ref="C794:C797"/>
    <mergeCell ref="C799:C800"/>
    <mergeCell ref="C804:C805"/>
    <mergeCell ref="C806:C807"/>
    <mergeCell ref="C808:C810"/>
    <mergeCell ref="C811:C812"/>
    <mergeCell ref="C815:C816"/>
    <mergeCell ref="C818:C819"/>
    <mergeCell ref="C830:C831"/>
    <mergeCell ref="C834:C835"/>
    <mergeCell ref="C837:C838"/>
    <mergeCell ref="C843:C844"/>
    <mergeCell ref="C847:C848"/>
    <mergeCell ref="C849:C850"/>
    <mergeCell ref="C851:C853"/>
    <mergeCell ref="C854:C856"/>
    <mergeCell ref="C857:C858"/>
    <mergeCell ref="C859:C860"/>
    <mergeCell ref="C861:C863"/>
    <mergeCell ref="C865:C866"/>
    <mergeCell ref="C868:C869"/>
    <mergeCell ref="C873:C874"/>
    <mergeCell ref="C880:C882"/>
    <mergeCell ref="C886:C888"/>
    <mergeCell ref="C891:C892"/>
    <mergeCell ref="C894:C895"/>
    <mergeCell ref="C896:C897"/>
    <mergeCell ref="C898:C899"/>
    <mergeCell ref="C900:C901"/>
    <mergeCell ref="C902:C905"/>
    <mergeCell ref="C906:C907"/>
    <mergeCell ref="C908:C909"/>
    <mergeCell ref="C910:C911"/>
    <mergeCell ref="C918:C920"/>
    <mergeCell ref="C921:C922"/>
    <mergeCell ref="C923:C926"/>
    <mergeCell ref="C928:C929"/>
    <mergeCell ref="C930:C931"/>
    <mergeCell ref="C933:C934"/>
    <mergeCell ref="C936:C937"/>
    <mergeCell ref="C939:C940"/>
    <mergeCell ref="C942:C943"/>
    <mergeCell ref="C945:C946"/>
    <mergeCell ref="C947:C948"/>
    <mergeCell ref="C950:C952"/>
    <mergeCell ref="C953:C954"/>
    <mergeCell ref="C956:C957"/>
    <mergeCell ref="C959:C961"/>
    <mergeCell ref="C962:C963"/>
    <mergeCell ref="C964:C967"/>
    <mergeCell ref="C968:C969"/>
    <mergeCell ref="C971:C973"/>
    <mergeCell ref="C975:C976"/>
    <mergeCell ref="C979:C980"/>
    <mergeCell ref="C981:C982"/>
    <mergeCell ref="C983:C985"/>
    <mergeCell ref="C988:C989"/>
    <mergeCell ref="C996:C997"/>
    <mergeCell ref="C999:C1000"/>
    <mergeCell ref="C1001:C1003"/>
    <mergeCell ref="C1004:C1006"/>
    <mergeCell ref="C1007:C1008"/>
    <mergeCell ref="C1009:C1010"/>
    <mergeCell ref="C1012:C1013"/>
    <mergeCell ref="C1014:C1017"/>
    <mergeCell ref="C1018:C1020"/>
    <mergeCell ref="C1021:C1023"/>
    <mergeCell ref="C1025:C1026"/>
    <mergeCell ref="C1031:C1032"/>
    <mergeCell ref="C1033:C1034"/>
    <mergeCell ref="C1041:C1043"/>
    <mergeCell ref="C1046:C1047"/>
    <mergeCell ref="C1048:C1049"/>
    <mergeCell ref="C1051:C1052"/>
    <mergeCell ref="C1053:C1055"/>
    <mergeCell ref="C1056:C1057"/>
    <mergeCell ref="C1058:C1059"/>
    <mergeCell ref="C1061:C1062"/>
    <mergeCell ref="C1064:C1068"/>
    <mergeCell ref="C1070:C1072"/>
    <mergeCell ref="C1073:C1074"/>
    <mergeCell ref="C1076:C1077"/>
    <mergeCell ref="C1078:C1081"/>
    <mergeCell ref="C1082:C1083"/>
    <mergeCell ref="C1085:C1086"/>
    <mergeCell ref="C1092:C1094"/>
    <mergeCell ref="C1097:C1098"/>
    <mergeCell ref="C1100:C1101"/>
    <mergeCell ref="C1102:C1103"/>
    <mergeCell ref="C1105:C1106"/>
    <mergeCell ref="C1107:C1108"/>
    <mergeCell ref="C1114:C1115"/>
    <mergeCell ref="C1116:C1118"/>
    <mergeCell ref="C1119:C1120"/>
    <mergeCell ref="C1122:C1123"/>
    <mergeCell ref="C1125:C1127"/>
    <mergeCell ref="C1128:C1129"/>
    <mergeCell ref="C1130:C1132"/>
    <mergeCell ref="C1133:C1135"/>
    <mergeCell ref="C1136:C1137"/>
    <mergeCell ref="C1139:C1141"/>
    <mergeCell ref="C1146:C1147"/>
    <mergeCell ref="C1148:C1149"/>
    <mergeCell ref="C1150:C1151"/>
    <mergeCell ref="C1153:C1156"/>
    <mergeCell ref="C1157:C1159"/>
    <mergeCell ref="C1161:C1162"/>
    <mergeCell ref="C1166:C1167"/>
    <mergeCell ref="C1168:C1169"/>
    <mergeCell ref="C1178:C1180"/>
    <mergeCell ref="C1182:C1183"/>
    <mergeCell ref="C1185:C1186"/>
    <mergeCell ref="C1187:C1188"/>
    <mergeCell ref="C1194:C1195"/>
    <mergeCell ref="C1202:C1203"/>
    <mergeCell ref="C1210:C1211"/>
    <mergeCell ref="C1224:C1225"/>
    <mergeCell ref="C1229:C1230"/>
    <mergeCell ref="C1234:C1236"/>
    <mergeCell ref="C1237:C1238"/>
    <mergeCell ref="C1241:C1242"/>
    <mergeCell ref="C1269:C1270"/>
    <mergeCell ref="C1273:C1274"/>
    <mergeCell ref="C1275:C1276"/>
    <mergeCell ref="C1278:C1279"/>
    <mergeCell ref="C1281:C1283"/>
    <mergeCell ref="C1287:C1288"/>
    <mergeCell ref="C1290:C1292"/>
    <mergeCell ref="C1294:C1295"/>
    <mergeCell ref="C1298:C1300"/>
    <mergeCell ref="C1302:C1303"/>
    <mergeCell ref="C1304:C1305"/>
    <mergeCell ref="C1306:C1308"/>
    <mergeCell ref="C1314:C1315"/>
    <mergeCell ref="C1316:C1320"/>
    <mergeCell ref="C1328:C1329"/>
    <mergeCell ref="C1331:C1332"/>
    <mergeCell ref="C1334:C1335"/>
    <mergeCell ref="C1337:C1341"/>
    <mergeCell ref="C1345:C1347"/>
    <mergeCell ref="C1349:C1351"/>
    <mergeCell ref="C1353:C1358"/>
    <mergeCell ref="C1360:C1361"/>
    <mergeCell ref="C1367:C1369"/>
    <mergeCell ref="C1374:C1376"/>
    <mergeCell ref="C1377:C1378"/>
    <mergeCell ref="C1379:C1380"/>
    <mergeCell ref="C1381:C1382"/>
    <mergeCell ref="C1383:C1384"/>
    <mergeCell ref="C1386:C1387"/>
    <mergeCell ref="C1390:C1391"/>
    <mergeCell ref="C1393:C1394"/>
    <mergeCell ref="C1396:C1397"/>
    <mergeCell ref="C1398:C1399"/>
    <mergeCell ref="C1401:C1402"/>
    <mergeCell ref="C1403:C1406"/>
    <mergeCell ref="C1409:C1410"/>
    <mergeCell ref="C1413:C1415"/>
    <mergeCell ref="C1416:C1417"/>
    <mergeCell ref="C1418:C1419"/>
    <mergeCell ref="C1420:C1421"/>
    <mergeCell ref="C1422:C1423"/>
    <mergeCell ref="C1434:C1436"/>
    <mergeCell ref="C1440:C1441"/>
    <mergeCell ref="C1443:C1444"/>
    <mergeCell ref="C1445:C1446"/>
    <mergeCell ref="C1450:C1451"/>
    <mergeCell ref="C1452:C1453"/>
    <mergeCell ref="C1458:C1459"/>
    <mergeCell ref="C1461:C1462"/>
    <mergeCell ref="C1463:C1464"/>
    <mergeCell ref="C1466:C1467"/>
    <mergeCell ref="C1474:C1475"/>
    <mergeCell ref="C1476:C1478"/>
    <mergeCell ref="C1488:C1489"/>
    <mergeCell ref="C1503:C1504"/>
    <mergeCell ref="C1511:C1512"/>
    <mergeCell ref="C1515:C1517"/>
    <mergeCell ref="C1519:C1520"/>
    <mergeCell ref="C1523:C1524"/>
    <mergeCell ref="C1527:C1528"/>
    <mergeCell ref="C1531:C1532"/>
    <mergeCell ref="C1533:C1534"/>
    <mergeCell ref="C1538:C1539"/>
    <mergeCell ref="C1543:C1544"/>
    <mergeCell ref="C1546:C1549"/>
    <mergeCell ref="C1552:C1555"/>
    <mergeCell ref="C1560:C1561"/>
    <mergeCell ref="C1564:C1566"/>
    <mergeCell ref="C1567:C1568"/>
    <mergeCell ref="C1569:C1570"/>
    <mergeCell ref="C1573:C1574"/>
    <mergeCell ref="C1575:C1576"/>
    <mergeCell ref="C1577:C1578"/>
    <mergeCell ref="C1579:C1580"/>
    <mergeCell ref="C1584:C1586"/>
    <mergeCell ref="C1589:C1590"/>
    <mergeCell ref="C1594:C1595"/>
    <mergeCell ref="C1599:C1600"/>
    <mergeCell ref="C1602:C1603"/>
    <mergeCell ref="C1604:C1606"/>
    <mergeCell ref="C1610:C1611"/>
    <mergeCell ref="C1612:C1613"/>
    <mergeCell ref="C1615:C1616"/>
    <mergeCell ref="C1618:C1620"/>
    <mergeCell ref="C1624:C1625"/>
    <mergeCell ref="C1628:C1629"/>
    <mergeCell ref="C1631:C1632"/>
    <mergeCell ref="C1635:C1638"/>
    <mergeCell ref="C1639:C1641"/>
    <mergeCell ref="C1644:C1646"/>
    <mergeCell ref="C1647:C1648"/>
    <mergeCell ref="C1650:C1651"/>
    <mergeCell ref="C1652:C1654"/>
    <mergeCell ref="C1656:C1657"/>
    <mergeCell ref="C1662:C1663"/>
    <mergeCell ref="C1667:C1670"/>
    <mergeCell ref="C1671:C1672"/>
    <mergeCell ref="C1673:C1674"/>
    <mergeCell ref="C1676:C1677"/>
    <mergeCell ref="C1680:C1682"/>
    <mergeCell ref="C1683:C1685"/>
    <mergeCell ref="C1687:C1688"/>
    <mergeCell ref="C1691:C1692"/>
    <mergeCell ref="C1694:C1695"/>
    <mergeCell ref="C1702:C1706"/>
    <mergeCell ref="C1707:C1709"/>
    <mergeCell ref="C1712:C1713"/>
    <mergeCell ref="C1723:C1724"/>
    <mergeCell ref="C1728:C1729"/>
    <mergeCell ref="C1730:C1731"/>
    <mergeCell ref="C1732:C1735"/>
    <mergeCell ref="C1744:C1745"/>
    <mergeCell ref="C1759:C1760"/>
    <mergeCell ref="C1768:C1769"/>
    <mergeCell ref="C1772:C1773"/>
    <mergeCell ref="C1781:C1782"/>
    <mergeCell ref="C1786:C1787"/>
    <mergeCell ref="C1788:C1789"/>
    <mergeCell ref="C1795:C1796"/>
    <mergeCell ref="C1797:C1798"/>
    <mergeCell ref="C1811:C1812"/>
    <mergeCell ref="C1813:C1814"/>
    <mergeCell ref="C1815:C1816"/>
    <mergeCell ref="C1817:C1818"/>
    <mergeCell ref="C1823:C1825"/>
    <mergeCell ref="C1826:C1827"/>
    <mergeCell ref="C1837:C1838"/>
    <mergeCell ref="C1839:C1840"/>
    <mergeCell ref="C1841:C1842"/>
    <mergeCell ref="C1843:C1844"/>
    <mergeCell ref="C1846:C1847"/>
    <mergeCell ref="C1848:C1849"/>
    <mergeCell ref="C1858:C1859"/>
    <mergeCell ref="C1860:C1862"/>
    <mergeCell ref="C1869:C1870"/>
    <mergeCell ref="C1871:C1872"/>
    <mergeCell ref="C1873:C1874"/>
    <mergeCell ref="C1879:C1880"/>
    <mergeCell ref="C1881:C1882"/>
    <mergeCell ref="C1883:C1884"/>
    <mergeCell ref="C1885:C1887"/>
    <mergeCell ref="C1888:C1891"/>
    <mergeCell ref="C1893:C1894"/>
    <mergeCell ref="C1895:C1897"/>
    <mergeCell ref="C1900:C1901"/>
    <mergeCell ref="C1903:C1904"/>
    <mergeCell ref="C1906:C1907"/>
    <mergeCell ref="C1908:C1910"/>
    <mergeCell ref="C1911:C1912"/>
    <mergeCell ref="C1919:C1921"/>
    <mergeCell ref="C1923:C1925"/>
    <mergeCell ref="C1928:C1929"/>
    <mergeCell ref="C1931:C1932"/>
    <mergeCell ref="C1934:C1936"/>
    <mergeCell ref="C1937:C1939"/>
    <mergeCell ref="C1943:C1944"/>
    <mergeCell ref="C1945:C1946"/>
    <mergeCell ref="C1948:C1949"/>
    <mergeCell ref="C1951:C1952"/>
    <mergeCell ref="C1957:C1958"/>
    <mergeCell ref="C1961:C1962"/>
    <mergeCell ref="C1965:C1966"/>
    <mergeCell ref="C1967:C1968"/>
    <mergeCell ref="C1969:C1970"/>
    <mergeCell ref="C1971:C1972"/>
    <mergeCell ref="C1984:C1985"/>
    <mergeCell ref="C1993:C1994"/>
    <mergeCell ref="C1999:C2000"/>
    <mergeCell ref="C2002:C2003"/>
    <mergeCell ref="C2006:C2007"/>
    <mergeCell ref="C2010:C2011"/>
    <mergeCell ref="C2013:C2014"/>
    <mergeCell ref="C2016:C2017"/>
    <mergeCell ref="C2018:C2019"/>
    <mergeCell ref="D7:D8"/>
    <mergeCell ref="D10:D12"/>
    <mergeCell ref="D13:D14"/>
    <mergeCell ref="D19:D20"/>
    <mergeCell ref="D22:D23"/>
    <mergeCell ref="D24:D25"/>
    <mergeCell ref="D29:D30"/>
    <mergeCell ref="D38:D40"/>
    <mergeCell ref="D42:D44"/>
    <mergeCell ref="D45:D46"/>
    <mergeCell ref="D48:D49"/>
    <mergeCell ref="D59:D60"/>
    <mergeCell ref="D68:D69"/>
    <mergeCell ref="D90:D91"/>
    <mergeCell ref="D92:D93"/>
    <mergeCell ref="D96:D97"/>
    <mergeCell ref="D98:D99"/>
    <mergeCell ref="D103:D104"/>
    <mergeCell ref="D109:D111"/>
    <mergeCell ref="D112:D113"/>
    <mergeCell ref="D114:D115"/>
    <mergeCell ref="D116:D117"/>
    <mergeCell ref="D118:D119"/>
    <mergeCell ref="D120:D122"/>
    <mergeCell ref="D123:D124"/>
    <mergeCell ref="D125:D126"/>
    <mergeCell ref="D127:D129"/>
    <mergeCell ref="D130:D131"/>
    <mergeCell ref="D132:D133"/>
    <mergeCell ref="D134:D136"/>
    <mergeCell ref="D137:D138"/>
    <mergeCell ref="D139:D141"/>
    <mergeCell ref="D142:D145"/>
    <mergeCell ref="D148:D150"/>
    <mergeCell ref="D151:D152"/>
    <mergeCell ref="D156:D157"/>
    <mergeCell ref="D158:D159"/>
    <mergeCell ref="D160:D161"/>
    <mergeCell ref="D163:D165"/>
    <mergeCell ref="D166:D167"/>
    <mergeCell ref="D173:D174"/>
    <mergeCell ref="D178:D179"/>
    <mergeCell ref="D183:D184"/>
    <mergeCell ref="D189:D190"/>
    <mergeCell ref="D191:D193"/>
    <mergeCell ref="D195:D196"/>
    <mergeCell ref="D198:D199"/>
    <mergeCell ref="D203:D204"/>
    <mergeCell ref="D211:D212"/>
    <mergeCell ref="D218:D219"/>
    <mergeCell ref="D220:D221"/>
    <mergeCell ref="D222:D224"/>
    <mergeCell ref="D225:D226"/>
    <mergeCell ref="D236:D237"/>
    <mergeCell ref="D239:D240"/>
    <mergeCell ref="D241:D243"/>
    <mergeCell ref="D244:D246"/>
    <mergeCell ref="D247:D249"/>
    <mergeCell ref="D250:D251"/>
    <mergeCell ref="D252:D253"/>
    <mergeCell ref="D255:D256"/>
    <mergeCell ref="D259:D261"/>
    <mergeCell ref="D263:D266"/>
    <mergeCell ref="D267:D268"/>
    <mergeCell ref="D274:D275"/>
    <mergeCell ref="D276:D277"/>
    <mergeCell ref="D280:D281"/>
    <mergeCell ref="D284:D285"/>
    <mergeCell ref="D291:D292"/>
    <mergeCell ref="D294:D296"/>
    <mergeCell ref="D298:D299"/>
    <mergeCell ref="D302:D303"/>
    <mergeCell ref="D304:D306"/>
    <mergeCell ref="D307:D308"/>
    <mergeCell ref="D309:D310"/>
    <mergeCell ref="D311:D312"/>
    <mergeCell ref="D313:D314"/>
    <mergeCell ref="D317:D322"/>
    <mergeCell ref="D323:D324"/>
    <mergeCell ref="D325:D326"/>
    <mergeCell ref="D327:D328"/>
    <mergeCell ref="D331:D332"/>
    <mergeCell ref="D333:D336"/>
    <mergeCell ref="D338:D339"/>
    <mergeCell ref="D341:D343"/>
    <mergeCell ref="D345:D346"/>
    <mergeCell ref="D347:D348"/>
    <mergeCell ref="D349:D353"/>
    <mergeCell ref="D355:D357"/>
    <mergeCell ref="D359:D360"/>
    <mergeCell ref="D361:D363"/>
    <mergeCell ref="D365:D366"/>
    <mergeCell ref="D368:D369"/>
    <mergeCell ref="D373:D374"/>
    <mergeCell ref="D375:D376"/>
    <mergeCell ref="D380:D382"/>
    <mergeCell ref="D383:D385"/>
    <mergeCell ref="D386:D389"/>
    <mergeCell ref="D390:D391"/>
    <mergeCell ref="D392:D393"/>
    <mergeCell ref="D394:D395"/>
    <mergeCell ref="D396:D398"/>
    <mergeCell ref="D399:D400"/>
    <mergeCell ref="D401:D402"/>
    <mergeCell ref="D403:D404"/>
    <mergeCell ref="D409:D412"/>
    <mergeCell ref="D417:D418"/>
    <mergeCell ref="D419:D420"/>
    <mergeCell ref="D422:D424"/>
    <mergeCell ref="D426:D427"/>
    <mergeCell ref="D429:D431"/>
    <mergeCell ref="D432:D433"/>
    <mergeCell ref="D435:D437"/>
    <mergeCell ref="D438:D439"/>
    <mergeCell ref="D441:D442"/>
    <mergeCell ref="D444:D446"/>
    <mergeCell ref="D448:D449"/>
    <mergeCell ref="D451:D455"/>
    <mergeCell ref="D456:D457"/>
    <mergeCell ref="D461:D462"/>
    <mergeCell ref="D463:D464"/>
    <mergeCell ref="D465:D470"/>
    <mergeCell ref="D471:D472"/>
    <mergeCell ref="D473:D474"/>
    <mergeCell ref="D477:D478"/>
    <mergeCell ref="D479:D480"/>
    <mergeCell ref="D481:D482"/>
    <mergeCell ref="D483:D484"/>
    <mergeCell ref="D485:D486"/>
    <mergeCell ref="D487:D488"/>
    <mergeCell ref="D490:D492"/>
    <mergeCell ref="D493:D494"/>
    <mergeCell ref="D495:D496"/>
    <mergeCell ref="D497:D498"/>
    <mergeCell ref="D500:D503"/>
    <mergeCell ref="D504:D505"/>
    <mergeCell ref="D506:D507"/>
    <mergeCell ref="D508:D509"/>
    <mergeCell ref="D510:D511"/>
    <mergeCell ref="D512:D513"/>
    <mergeCell ref="D514:D515"/>
    <mergeCell ref="D516:D519"/>
    <mergeCell ref="D520:D522"/>
    <mergeCell ref="D524:D525"/>
    <mergeCell ref="D526:D528"/>
    <mergeCell ref="D529:D530"/>
    <mergeCell ref="D533:D534"/>
    <mergeCell ref="D537:D539"/>
    <mergeCell ref="D543:D544"/>
    <mergeCell ref="D545:D547"/>
    <mergeCell ref="D551:D552"/>
    <mergeCell ref="D556:D557"/>
    <mergeCell ref="D559:D560"/>
    <mergeCell ref="D561:D562"/>
    <mergeCell ref="D563:D564"/>
    <mergeCell ref="D565:D566"/>
    <mergeCell ref="D572:D573"/>
    <mergeCell ref="D574:D575"/>
    <mergeCell ref="D577:D578"/>
    <mergeCell ref="D579:D581"/>
    <mergeCell ref="D582:D583"/>
    <mergeCell ref="D586:D587"/>
    <mergeCell ref="D588:D589"/>
    <mergeCell ref="D592:D593"/>
    <mergeCell ref="D598:D600"/>
    <mergeCell ref="D602:D605"/>
    <mergeCell ref="D606:D607"/>
    <mergeCell ref="D608:D609"/>
    <mergeCell ref="D610:D613"/>
    <mergeCell ref="D614:D616"/>
    <mergeCell ref="D617:D618"/>
    <mergeCell ref="D619:D621"/>
    <mergeCell ref="D625:D626"/>
    <mergeCell ref="D628:D629"/>
    <mergeCell ref="D631:D632"/>
    <mergeCell ref="D633:D634"/>
    <mergeCell ref="D637:D638"/>
    <mergeCell ref="D643:D644"/>
    <mergeCell ref="D645:D648"/>
    <mergeCell ref="D650:D651"/>
    <mergeCell ref="D653:D654"/>
    <mergeCell ref="D658:D659"/>
    <mergeCell ref="D661:D662"/>
    <mergeCell ref="D666:D668"/>
    <mergeCell ref="D669:D670"/>
    <mergeCell ref="D672:D673"/>
    <mergeCell ref="D674:D675"/>
    <mergeCell ref="D676:D678"/>
    <mergeCell ref="D682:D683"/>
    <mergeCell ref="D684:D685"/>
    <mergeCell ref="D689:D691"/>
    <mergeCell ref="D696:D697"/>
    <mergeCell ref="D700:D701"/>
    <mergeCell ref="D703:D704"/>
    <mergeCell ref="D705:D706"/>
    <mergeCell ref="D707:D708"/>
    <mergeCell ref="D710:D711"/>
    <mergeCell ref="D712:D713"/>
    <mergeCell ref="D714:D715"/>
    <mergeCell ref="D717:D719"/>
    <mergeCell ref="D721:D722"/>
    <mergeCell ref="D724:D726"/>
    <mergeCell ref="D727:D728"/>
    <mergeCell ref="D732:D733"/>
    <mergeCell ref="D734:D736"/>
    <mergeCell ref="D744:D745"/>
    <mergeCell ref="D746:D748"/>
    <mergeCell ref="D749:D751"/>
    <mergeCell ref="D753:D754"/>
    <mergeCell ref="D755:D757"/>
    <mergeCell ref="D758:D759"/>
    <mergeCell ref="D760:D761"/>
    <mergeCell ref="D768:D769"/>
    <mergeCell ref="D770:D771"/>
    <mergeCell ref="D773:D774"/>
    <mergeCell ref="D776:D777"/>
    <mergeCell ref="D778:D781"/>
    <mergeCell ref="D785:D786"/>
    <mergeCell ref="D787:D788"/>
    <mergeCell ref="D790:D791"/>
    <mergeCell ref="D792:D793"/>
    <mergeCell ref="D794:D797"/>
    <mergeCell ref="D799:D800"/>
    <mergeCell ref="D804:D805"/>
    <mergeCell ref="D806:D807"/>
    <mergeCell ref="D808:D810"/>
    <mergeCell ref="D811:D812"/>
    <mergeCell ref="D815:D816"/>
    <mergeCell ref="D818:D819"/>
    <mergeCell ref="D830:D831"/>
    <mergeCell ref="D834:D835"/>
    <mergeCell ref="D837:D838"/>
    <mergeCell ref="D843:D844"/>
    <mergeCell ref="D847:D848"/>
    <mergeCell ref="D849:D850"/>
    <mergeCell ref="D851:D853"/>
    <mergeCell ref="D854:D856"/>
    <mergeCell ref="D857:D858"/>
    <mergeCell ref="D859:D860"/>
    <mergeCell ref="D861:D863"/>
    <mergeCell ref="D865:D866"/>
    <mergeCell ref="D868:D869"/>
    <mergeCell ref="D873:D874"/>
    <mergeCell ref="D880:D882"/>
    <mergeCell ref="D886:D888"/>
    <mergeCell ref="D891:D892"/>
    <mergeCell ref="D894:D895"/>
    <mergeCell ref="D896:D897"/>
    <mergeCell ref="D898:D899"/>
    <mergeCell ref="D900:D901"/>
    <mergeCell ref="D902:D905"/>
    <mergeCell ref="D906:D907"/>
    <mergeCell ref="D908:D909"/>
    <mergeCell ref="D910:D911"/>
    <mergeCell ref="D918:D920"/>
    <mergeCell ref="D921:D922"/>
    <mergeCell ref="D923:D926"/>
    <mergeCell ref="D928:D929"/>
    <mergeCell ref="D930:D931"/>
    <mergeCell ref="D933:D934"/>
    <mergeCell ref="D936:D937"/>
    <mergeCell ref="D939:D940"/>
    <mergeCell ref="D942:D943"/>
    <mergeCell ref="D945:D946"/>
    <mergeCell ref="D947:D948"/>
    <mergeCell ref="D950:D952"/>
    <mergeCell ref="D953:D954"/>
    <mergeCell ref="D956:D957"/>
    <mergeCell ref="D959:D961"/>
    <mergeCell ref="D962:D963"/>
    <mergeCell ref="D964:D967"/>
    <mergeCell ref="D968:D969"/>
    <mergeCell ref="D971:D973"/>
    <mergeCell ref="D975:D976"/>
    <mergeCell ref="D979:D980"/>
    <mergeCell ref="D981:D982"/>
    <mergeCell ref="D983:D985"/>
    <mergeCell ref="D988:D989"/>
    <mergeCell ref="D996:D997"/>
    <mergeCell ref="D999:D1000"/>
    <mergeCell ref="D1001:D1003"/>
    <mergeCell ref="D1004:D1006"/>
    <mergeCell ref="D1007:D1008"/>
    <mergeCell ref="D1009:D1010"/>
    <mergeCell ref="D1012:D1013"/>
    <mergeCell ref="D1014:D1017"/>
    <mergeCell ref="D1018:D1020"/>
    <mergeCell ref="D1021:D1023"/>
    <mergeCell ref="D1025:D1026"/>
    <mergeCell ref="D1031:D1032"/>
    <mergeCell ref="D1033:D1034"/>
    <mergeCell ref="D1041:D1043"/>
    <mergeCell ref="D1046:D1047"/>
    <mergeCell ref="D1048:D1049"/>
    <mergeCell ref="D1051:D1052"/>
    <mergeCell ref="D1053:D1055"/>
    <mergeCell ref="D1056:D1057"/>
    <mergeCell ref="D1058:D1059"/>
    <mergeCell ref="D1061:D1062"/>
    <mergeCell ref="D1064:D1068"/>
    <mergeCell ref="D1070:D1072"/>
    <mergeCell ref="D1073:D1074"/>
    <mergeCell ref="D1076:D1077"/>
    <mergeCell ref="D1078:D1081"/>
    <mergeCell ref="D1082:D1083"/>
    <mergeCell ref="D1085:D1086"/>
    <mergeCell ref="D1092:D1094"/>
    <mergeCell ref="D1097:D1098"/>
    <mergeCell ref="D1100:D1101"/>
    <mergeCell ref="D1102:D1103"/>
    <mergeCell ref="D1105:D1106"/>
    <mergeCell ref="D1107:D1108"/>
    <mergeCell ref="D1114:D1115"/>
    <mergeCell ref="D1116:D1118"/>
    <mergeCell ref="D1119:D1120"/>
    <mergeCell ref="D1122:D1123"/>
    <mergeCell ref="D1125:D1127"/>
    <mergeCell ref="D1128:D1129"/>
    <mergeCell ref="D1130:D1132"/>
    <mergeCell ref="D1133:D1135"/>
    <mergeCell ref="D1136:D1137"/>
    <mergeCell ref="D1139:D1141"/>
    <mergeCell ref="D1146:D1147"/>
    <mergeCell ref="D1148:D1149"/>
    <mergeCell ref="D1150:D1151"/>
    <mergeCell ref="D1153:D1156"/>
    <mergeCell ref="D1157:D1159"/>
    <mergeCell ref="D1161:D1162"/>
    <mergeCell ref="D1166:D1167"/>
    <mergeCell ref="D1168:D1169"/>
    <mergeCell ref="D1178:D1180"/>
    <mergeCell ref="D1182:D1183"/>
    <mergeCell ref="D1185:D1186"/>
    <mergeCell ref="D1187:D1188"/>
    <mergeCell ref="D1194:D1195"/>
    <mergeCell ref="D1202:D1203"/>
    <mergeCell ref="D1210:D1211"/>
    <mergeCell ref="D1224:D1225"/>
    <mergeCell ref="D1229:D1230"/>
    <mergeCell ref="D1234:D1236"/>
    <mergeCell ref="D1237:D1238"/>
    <mergeCell ref="D1241:D1242"/>
    <mergeCell ref="D1269:D1270"/>
    <mergeCell ref="D1273:D1274"/>
    <mergeCell ref="D1275:D1276"/>
    <mergeCell ref="D1278:D1279"/>
    <mergeCell ref="D1281:D1283"/>
    <mergeCell ref="D1287:D1288"/>
    <mergeCell ref="D1290:D1292"/>
    <mergeCell ref="D1294:D1295"/>
    <mergeCell ref="D1298:D1300"/>
    <mergeCell ref="D1302:D1303"/>
    <mergeCell ref="D1304:D1305"/>
    <mergeCell ref="D1306:D1308"/>
    <mergeCell ref="D1314:D1315"/>
    <mergeCell ref="D1316:D1320"/>
    <mergeCell ref="D1328:D1329"/>
    <mergeCell ref="D1331:D1332"/>
    <mergeCell ref="D1334:D1335"/>
    <mergeCell ref="D1337:D1341"/>
    <mergeCell ref="D1345:D1347"/>
    <mergeCell ref="D1349:D1351"/>
    <mergeCell ref="D1353:D1358"/>
    <mergeCell ref="D1360:D1361"/>
    <mergeCell ref="D1367:D1369"/>
    <mergeCell ref="D1374:D1376"/>
    <mergeCell ref="D1377:D1378"/>
    <mergeCell ref="D1379:D1380"/>
    <mergeCell ref="D1381:D1382"/>
    <mergeCell ref="D1383:D1384"/>
    <mergeCell ref="D1386:D1387"/>
    <mergeCell ref="D1390:D1391"/>
    <mergeCell ref="D1393:D1394"/>
    <mergeCell ref="D1396:D1397"/>
    <mergeCell ref="D1398:D1399"/>
    <mergeCell ref="D1401:D1402"/>
    <mergeCell ref="D1403:D1406"/>
    <mergeCell ref="D1409:D1410"/>
    <mergeCell ref="D1413:D1415"/>
    <mergeCell ref="D1416:D1417"/>
    <mergeCell ref="D1418:D1419"/>
    <mergeCell ref="D1420:D1421"/>
    <mergeCell ref="D1422:D1423"/>
    <mergeCell ref="D1434:D1436"/>
    <mergeCell ref="D1440:D1441"/>
    <mergeCell ref="D1443:D1444"/>
    <mergeCell ref="D1445:D1446"/>
    <mergeCell ref="D1450:D1451"/>
    <mergeCell ref="D1452:D1453"/>
    <mergeCell ref="D1458:D1459"/>
    <mergeCell ref="D1461:D1462"/>
    <mergeCell ref="D1463:D1464"/>
    <mergeCell ref="D1466:D1467"/>
    <mergeCell ref="D1474:D1475"/>
    <mergeCell ref="D1476:D1478"/>
    <mergeCell ref="D1488:D1489"/>
    <mergeCell ref="D1503:D1504"/>
    <mergeCell ref="D1511:D1512"/>
    <mergeCell ref="D1515:D1517"/>
    <mergeCell ref="D1519:D1520"/>
    <mergeCell ref="D1523:D1524"/>
    <mergeCell ref="D1527:D1528"/>
    <mergeCell ref="D1531:D1532"/>
    <mergeCell ref="D1533:D1534"/>
    <mergeCell ref="D1538:D1539"/>
    <mergeCell ref="D1543:D1544"/>
    <mergeCell ref="D1546:D1549"/>
    <mergeCell ref="D1552:D1555"/>
    <mergeCell ref="D1560:D1561"/>
    <mergeCell ref="D1564:D1566"/>
    <mergeCell ref="D1567:D1568"/>
    <mergeCell ref="D1569:D1570"/>
    <mergeCell ref="D1573:D1574"/>
    <mergeCell ref="D1575:D1576"/>
    <mergeCell ref="D1577:D1578"/>
    <mergeCell ref="D1579:D1580"/>
    <mergeCell ref="D1584:D1586"/>
    <mergeCell ref="D1589:D1590"/>
    <mergeCell ref="D1594:D1595"/>
    <mergeCell ref="D1599:D1600"/>
    <mergeCell ref="D1602:D1603"/>
    <mergeCell ref="D1604:D1606"/>
    <mergeCell ref="D1610:D1611"/>
    <mergeCell ref="D1612:D1613"/>
    <mergeCell ref="D1615:D1616"/>
    <mergeCell ref="D1618:D1620"/>
    <mergeCell ref="D1624:D1625"/>
    <mergeCell ref="D1628:D1629"/>
    <mergeCell ref="D1631:D1632"/>
    <mergeCell ref="D1635:D1638"/>
    <mergeCell ref="D1639:D1641"/>
    <mergeCell ref="D1644:D1646"/>
    <mergeCell ref="D1647:D1648"/>
    <mergeCell ref="D1650:D1651"/>
    <mergeCell ref="D1652:D1654"/>
    <mergeCell ref="D1656:D1657"/>
    <mergeCell ref="D1662:D1663"/>
    <mergeCell ref="D1667:D1670"/>
    <mergeCell ref="D1671:D1672"/>
    <mergeCell ref="D1673:D1674"/>
    <mergeCell ref="D1676:D1677"/>
    <mergeCell ref="D1680:D1682"/>
    <mergeCell ref="D1683:D1685"/>
    <mergeCell ref="D1687:D1688"/>
    <mergeCell ref="D1691:D1692"/>
    <mergeCell ref="D1694:D1695"/>
    <mergeCell ref="D1702:D1706"/>
    <mergeCell ref="D1707:D1709"/>
    <mergeCell ref="D1712:D1713"/>
    <mergeCell ref="D1723:D1724"/>
    <mergeCell ref="D1728:D1729"/>
    <mergeCell ref="D1730:D1731"/>
    <mergeCell ref="D1732:D1735"/>
    <mergeCell ref="D1744:D1745"/>
    <mergeCell ref="D1759:D1760"/>
    <mergeCell ref="D1768:D1769"/>
    <mergeCell ref="D1772:D1773"/>
    <mergeCell ref="D1781:D1782"/>
    <mergeCell ref="D1786:D1787"/>
    <mergeCell ref="D1788:D1789"/>
    <mergeCell ref="D1795:D1796"/>
    <mergeCell ref="D1797:D1798"/>
    <mergeCell ref="D1811:D1812"/>
    <mergeCell ref="D1813:D1814"/>
    <mergeCell ref="D1815:D1816"/>
    <mergeCell ref="D1817:D1818"/>
    <mergeCell ref="D1823:D1825"/>
    <mergeCell ref="D1826:D1827"/>
    <mergeCell ref="D1837:D1838"/>
    <mergeCell ref="D1839:D1840"/>
    <mergeCell ref="D1841:D1842"/>
    <mergeCell ref="D1843:D1844"/>
    <mergeCell ref="D1846:D1847"/>
    <mergeCell ref="D1848:D1849"/>
    <mergeCell ref="D1858:D1859"/>
    <mergeCell ref="D1860:D1862"/>
    <mergeCell ref="D1869:D1870"/>
    <mergeCell ref="D1871:D1872"/>
    <mergeCell ref="D1873:D1874"/>
    <mergeCell ref="D1879:D1880"/>
    <mergeCell ref="D1881:D1882"/>
    <mergeCell ref="D1883:D1884"/>
    <mergeCell ref="D1885:D1887"/>
    <mergeCell ref="D1888:D1891"/>
    <mergeCell ref="D1893:D1894"/>
    <mergeCell ref="D1895:D1897"/>
    <mergeCell ref="D1900:D1901"/>
    <mergeCell ref="D1903:D1904"/>
    <mergeCell ref="D1906:D1907"/>
    <mergeCell ref="D1908:D1910"/>
    <mergeCell ref="D1911:D1912"/>
    <mergeCell ref="D1919:D1921"/>
    <mergeCell ref="D1923:D1925"/>
    <mergeCell ref="D1928:D1929"/>
    <mergeCell ref="D1931:D1932"/>
    <mergeCell ref="D1934:D1936"/>
    <mergeCell ref="D1937:D1939"/>
    <mergeCell ref="D1943:D1944"/>
    <mergeCell ref="D1945:D1946"/>
    <mergeCell ref="D1948:D1949"/>
    <mergeCell ref="D1951:D1952"/>
    <mergeCell ref="D1957:D1958"/>
    <mergeCell ref="D1961:D1962"/>
    <mergeCell ref="D1965:D1966"/>
    <mergeCell ref="D1967:D1968"/>
    <mergeCell ref="D1969:D1970"/>
    <mergeCell ref="D1971:D1972"/>
    <mergeCell ref="D1984:D1985"/>
    <mergeCell ref="D1993:D1994"/>
    <mergeCell ref="D1999:D2000"/>
    <mergeCell ref="D2002:D2003"/>
    <mergeCell ref="D2006:D2007"/>
    <mergeCell ref="D2010:D2011"/>
    <mergeCell ref="D2013:D2014"/>
    <mergeCell ref="D2016:D2017"/>
    <mergeCell ref="D2018:D2019"/>
    <mergeCell ref="E7:E8"/>
    <mergeCell ref="E10:E12"/>
    <mergeCell ref="E13:E14"/>
    <mergeCell ref="E19:E20"/>
    <mergeCell ref="E22:E23"/>
    <mergeCell ref="E24:E25"/>
    <mergeCell ref="E29:E30"/>
    <mergeCell ref="E38:E40"/>
    <mergeCell ref="E42:E44"/>
    <mergeCell ref="E45:E46"/>
    <mergeCell ref="E48:E49"/>
    <mergeCell ref="E59:E60"/>
    <mergeCell ref="E68:E69"/>
    <mergeCell ref="E90:E91"/>
    <mergeCell ref="E92:E93"/>
    <mergeCell ref="E96:E97"/>
    <mergeCell ref="E98:E99"/>
    <mergeCell ref="E103:E104"/>
    <mergeCell ref="E109:E111"/>
    <mergeCell ref="E112:E113"/>
    <mergeCell ref="E114:E115"/>
    <mergeCell ref="E116:E117"/>
    <mergeCell ref="E118:E119"/>
    <mergeCell ref="E120:E122"/>
    <mergeCell ref="E123:E124"/>
    <mergeCell ref="E125:E126"/>
    <mergeCell ref="E127:E129"/>
    <mergeCell ref="E130:E131"/>
    <mergeCell ref="E132:E133"/>
    <mergeCell ref="E134:E136"/>
    <mergeCell ref="E137:E138"/>
    <mergeCell ref="E139:E141"/>
    <mergeCell ref="E142:E145"/>
    <mergeCell ref="E148:E150"/>
    <mergeCell ref="E151:E152"/>
    <mergeCell ref="E156:E157"/>
    <mergeCell ref="E158:E159"/>
    <mergeCell ref="E160:E161"/>
    <mergeCell ref="E163:E165"/>
    <mergeCell ref="E166:E167"/>
    <mergeCell ref="E173:E174"/>
    <mergeCell ref="E178:E179"/>
    <mergeCell ref="E183:E184"/>
    <mergeCell ref="E189:E190"/>
    <mergeCell ref="E191:E193"/>
    <mergeCell ref="E195:E196"/>
    <mergeCell ref="E198:E199"/>
    <mergeCell ref="E203:E204"/>
    <mergeCell ref="E211:E212"/>
    <mergeCell ref="E218:E219"/>
    <mergeCell ref="E220:E221"/>
    <mergeCell ref="E222:E224"/>
    <mergeCell ref="E225:E226"/>
    <mergeCell ref="E236:E237"/>
    <mergeCell ref="E239:E240"/>
    <mergeCell ref="E241:E243"/>
    <mergeCell ref="E244:E246"/>
    <mergeCell ref="E247:E249"/>
    <mergeCell ref="E250:E251"/>
    <mergeCell ref="E252:E253"/>
    <mergeCell ref="E255:E256"/>
    <mergeCell ref="E259:E261"/>
    <mergeCell ref="E263:E266"/>
    <mergeCell ref="E267:E268"/>
    <mergeCell ref="E274:E275"/>
    <mergeCell ref="E276:E277"/>
    <mergeCell ref="E280:E281"/>
    <mergeCell ref="E284:E285"/>
    <mergeCell ref="E291:E292"/>
    <mergeCell ref="E294:E296"/>
    <mergeCell ref="E298:E299"/>
    <mergeCell ref="E302:E303"/>
    <mergeCell ref="E304:E306"/>
    <mergeCell ref="E307:E308"/>
    <mergeCell ref="E309:E310"/>
    <mergeCell ref="E311:E312"/>
    <mergeCell ref="E313:E314"/>
    <mergeCell ref="E317:E322"/>
    <mergeCell ref="E323:E324"/>
    <mergeCell ref="E325:E326"/>
    <mergeCell ref="E327:E328"/>
    <mergeCell ref="E331:E332"/>
    <mergeCell ref="E333:E336"/>
    <mergeCell ref="E338:E339"/>
    <mergeCell ref="E341:E343"/>
    <mergeCell ref="E345:E346"/>
    <mergeCell ref="E347:E348"/>
    <mergeCell ref="E349:E353"/>
    <mergeCell ref="E355:E357"/>
    <mergeCell ref="E359:E360"/>
    <mergeCell ref="E361:E363"/>
    <mergeCell ref="E365:E366"/>
    <mergeCell ref="E368:E369"/>
    <mergeCell ref="E373:E374"/>
    <mergeCell ref="E375:E376"/>
    <mergeCell ref="E380:E382"/>
    <mergeCell ref="E383:E385"/>
    <mergeCell ref="E386:E389"/>
    <mergeCell ref="E390:E391"/>
    <mergeCell ref="E392:E393"/>
    <mergeCell ref="E394:E395"/>
    <mergeCell ref="E396:E398"/>
    <mergeCell ref="E399:E400"/>
    <mergeCell ref="E401:E402"/>
    <mergeCell ref="E403:E404"/>
    <mergeCell ref="E409:E412"/>
    <mergeCell ref="E417:E418"/>
    <mergeCell ref="E419:E420"/>
    <mergeCell ref="E422:E424"/>
    <mergeCell ref="E426:E427"/>
    <mergeCell ref="E429:E431"/>
    <mergeCell ref="E432:E433"/>
    <mergeCell ref="E435:E437"/>
    <mergeCell ref="E438:E439"/>
    <mergeCell ref="E441:E442"/>
    <mergeCell ref="E444:E446"/>
    <mergeCell ref="E448:E449"/>
    <mergeCell ref="E451:E455"/>
    <mergeCell ref="E456:E457"/>
    <mergeCell ref="E461:E462"/>
    <mergeCell ref="E463:E464"/>
    <mergeCell ref="E465:E470"/>
    <mergeCell ref="E471:E472"/>
    <mergeCell ref="E473:E474"/>
    <mergeCell ref="E477:E478"/>
    <mergeCell ref="E479:E480"/>
    <mergeCell ref="E481:E482"/>
    <mergeCell ref="E483:E484"/>
    <mergeCell ref="E485:E486"/>
    <mergeCell ref="E487:E488"/>
    <mergeCell ref="E490:E492"/>
    <mergeCell ref="E493:E494"/>
    <mergeCell ref="E495:E496"/>
    <mergeCell ref="E497:E498"/>
    <mergeCell ref="E500:E503"/>
    <mergeCell ref="E504:E505"/>
    <mergeCell ref="E506:E507"/>
    <mergeCell ref="E508:E509"/>
    <mergeCell ref="E510:E511"/>
    <mergeCell ref="E512:E513"/>
    <mergeCell ref="E514:E515"/>
    <mergeCell ref="E516:E519"/>
    <mergeCell ref="E520:E522"/>
    <mergeCell ref="E524:E525"/>
    <mergeCell ref="E526:E528"/>
    <mergeCell ref="E529:E530"/>
    <mergeCell ref="E533:E534"/>
    <mergeCell ref="E537:E539"/>
    <mergeCell ref="E543:E544"/>
    <mergeCell ref="E545:E547"/>
    <mergeCell ref="E551:E552"/>
    <mergeCell ref="E556:E557"/>
    <mergeCell ref="E559:E560"/>
    <mergeCell ref="E561:E562"/>
    <mergeCell ref="E563:E564"/>
    <mergeCell ref="E565:E566"/>
    <mergeCell ref="E572:E573"/>
    <mergeCell ref="E574:E575"/>
    <mergeCell ref="E577:E578"/>
    <mergeCell ref="E579:E581"/>
    <mergeCell ref="E582:E583"/>
    <mergeCell ref="E586:E587"/>
    <mergeCell ref="E588:E589"/>
    <mergeCell ref="E592:E593"/>
    <mergeCell ref="E598:E600"/>
    <mergeCell ref="E602:E605"/>
    <mergeCell ref="E606:E607"/>
    <mergeCell ref="E608:E609"/>
    <mergeCell ref="E610:E613"/>
    <mergeCell ref="E614:E616"/>
    <mergeCell ref="E617:E618"/>
    <mergeCell ref="E619:E621"/>
    <mergeCell ref="E625:E626"/>
    <mergeCell ref="E628:E629"/>
    <mergeCell ref="E631:E632"/>
    <mergeCell ref="E633:E634"/>
    <mergeCell ref="E637:E638"/>
    <mergeCell ref="E643:E644"/>
    <mergeCell ref="E645:E648"/>
    <mergeCell ref="E650:E651"/>
    <mergeCell ref="E653:E654"/>
    <mergeCell ref="E658:E659"/>
    <mergeCell ref="E661:E662"/>
    <mergeCell ref="E666:E668"/>
    <mergeCell ref="E669:E670"/>
    <mergeCell ref="E672:E673"/>
    <mergeCell ref="E674:E675"/>
    <mergeCell ref="E676:E678"/>
    <mergeCell ref="E682:E683"/>
    <mergeCell ref="E684:E685"/>
    <mergeCell ref="E689:E691"/>
    <mergeCell ref="E696:E697"/>
    <mergeCell ref="E700:E701"/>
    <mergeCell ref="E703:E704"/>
    <mergeCell ref="E705:E706"/>
    <mergeCell ref="E707:E708"/>
    <mergeCell ref="E710:E711"/>
    <mergeCell ref="E712:E713"/>
    <mergeCell ref="E714:E715"/>
    <mergeCell ref="E717:E719"/>
    <mergeCell ref="E721:E722"/>
    <mergeCell ref="E724:E726"/>
    <mergeCell ref="E727:E728"/>
    <mergeCell ref="E732:E733"/>
    <mergeCell ref="E734:E736"/>
    <mergeCell ref="E744:E745"/>
    <mergeCell ref="E746:E748"/>
    <mergeCell ref="E749:E751"/>
    <mergeCell ref="E753:E754"/>
    <mergeCell ref="E755:E757"/>
    <mergeCell ref="E758:E759"/>
    <mergeCell ref="E760:E761"/>
    <mergeCell ref="E768:E769"/>
    <mergeCell ref="E770:E771"/>
    <mergeCell ref="E773:E774"/>
    <mergeCell ref="E776:E777"/>
    <mergeCell ref="E778:E781"/>
    <mergeCell ref="E785:E786"/>
    <mergeCell ref="E787:E788"/>
    <mergeCell ref="E790:E791"/>
    <mergeCell ref="E792:E793"/>
    <mergeCell ref="E794:E797"/>
    <mergeCell ref="E799:E800"/>
    <mergeCell ref="E804:E805"/>
    <mergeCell ref="E806:E807"/>
    <mergeCell ref="E808:E810"/>
    <mergeCell ref="E811:E812"/>
    <mergeCell ref="E815:E816"/>
    <mergeCell ref="E818:E819"/>
    <mergeCell ref="E830:E831"/>
    <mergeCell ref="E834:E835"/>
    <mergeCell ref="E837:E838"/>
    <mergeCell ref="E843:E844"/>
    <mergeCell ref="E847:E848"/>
    <mergeCell ref="E849:E850"/>
    <mergeCell ref="E851:E853"/>
    <mergeCell ref="E854:E856"/>
    <mergeCell ref="E857:E858"/>
    <mergeCell ref="E859:E860"/>
    <mergeCell ref="E861:E863"/>
    <mergeCell ref="E865:E866"/>
    <mergeCell ref="E868:E869"/>
    <mergeCell ref="E873:E874"/>
    <mergeCell ref="E880:E882"/>
    <mergeCell ref="E886:E888"/>
    <mergeCell ref="E891:E892"/>
    <mergeCell ref="E894:E895"/>
    <mergeCell ref="E896:E897"/>
    <mergeCell ref="E898:E899"/>
    <mergeCell ref="E900:E901"/>
    <mergeCell ref="E902:E905"/>
    <mergeCell ref="E906:E907"/>
    <mergeCell ref="E908:E909"/>
    <mergeCell ref="E910:E911"/>
    <mergeCell ref="E918:E920"/>
    <mergeCell ref="E921:E922"/>
    <mergeCell ref="E923:E926"/>
    <mergeCell ref="E928:E929"/>
    <mergeCell ref="E930:E931"/>
    <mergeCell ref="E933:E934"/>
    <mergeCell ref="E936:E937"/>
    <mergeCell ref="E939:E940"/>
    <mergeCell ref="E942:E943"/>
    <mergeCell ref="E945:E946"/>
    <mergeCell ref="E947:E948"/>
    <mergeCell ref="E950:E952"/>
    <mergeCell ref="E953:E954"/>
    <mergeCell ref="E956:E957"/>
    <mergeCell ref="E959:E961"/>
    <mergeCell ref="E962:E963"/>
    <mergeCell ref="E964:E967"/>
    <mergeCell ref="E968:E969"/>
    <mergeCell ref="E971:E973"/>
    <mergeCell ref="E975:E976"/>
    <mergeCell ref="E979:E980"/>
    <mergeCell ref="E981:E982"/>
    <mergeCell ref="E983:E985"/>
    <mergeCell ref="E988:E989"/>
    <mergeCell ref="E996:E997"/>
    <mergeCell ref="E999:E1000"/>
    <mergeCell ref="E1001:E1003"/>
    <mergeCell ref="E1004:E1006"/>
    <mergeCell ref="E1007:E1008"/>
    <mergeCell ref="E1009:E1010"/>
    <mergeCell ref="E1012:E1013"/>
    <mergeCell ref="E1014:E1017"/>
    <mergeCell ref="E1018:E1020"/>
    <mergeCell ref="E1021:E1023"/>
    <mergeCell ref="E1025:E1026"/>
    <mergeCell ref="E1031:E1032"/>
    <mergeCell ref="E1033:E1034"/>
    <mergeCell ref="E1041:E1043"/>
    <mergeCell ref="E1046:E1047"/>
    <mergeCell ref="E1048:E1049"/>
    <mergeCell ref="E1051:E1052"/>
    <mergeCell ref="E1053:E1055"/>
    <mergeCell ref="E1056:E1057"/>
    <mergeCell ref="E1058:E1059"/>
    <mergeCell ref="E1061:E1062"/>
    <mergeCell ref="E1064:E1068"/>
    <mergeCell ref="E1070:E1072"/>
    <mergeCell ref="E1073:E1074"/>
    <mergeCell ref="E1076:E1077"/>
    <mergeCell ref="E1078:E1081"/>
    <mergeCell ref="E1082:E1083"/>
    <mergeCell ref="E1085:E1086"/>
    <mergeCell ref="E1092:E1094"/>
    <mergeCell ref="E1097:E1098"/>
    <mergeCell ref="E1100:E1101"/>
    <mergeCell ref="E1102:E1103"/>
    <mergeCell ref="E1105:E1106"/>
    <mergeCell ref="E1107:E1108"/>
    <mergeCell ref="E1114:E1115"/>
    <mergeCell ref="E1116:E1118"/>
    <mergeCell ref="E1119:E1120"/>
    <mergeCell ref="E1122:E1123"/>
    <mergeCell ref="E1125:E1127"/>
    <mergeCell ref="E1128:E1129"/>
    <mergeCell ref="E1130:E1132"/>
    <mergeCell ref="E1133:E1135"/>
    <mergeCell ref="E1136:E1137"/>
    <mergeCell ref="E1139:E1141"/>
    <mergeCell ref="E1146:E1147"/>
    <mergeCell ref="E1148:E1149"/>
    <mergeCell ref="E1150:E1151"/>
    <mergeCell ref="E1153:E1156"/>
    <mergeCell ref="E1157:E1159"/>
    <mergeCell ref="E1161:E1162"/>
    <mergeCell ref="E1166:E1167"/>
    <mergeCell ref="E1168:E1169"/>
    <mergeCell ref="E1178:E1180"/>
    <mergeCell ref="E1182:E1183"/>
    <mergeCell ref="E1185:E1186"/>
    <mergeCell ref="E1187:E1188"/>
    <mergeCell ref="E1194:E1195"/>
    <mergeCell ref="E1202:E1203"/>
    <mergeCell ref="E1210:E1211"/>
    <mergeCell ref="E1224:E1225"/>
    <mergeCell ref="E1229:E1230"/>
    <mergeCell ref="E1234:E1236"/>
    <mergeCell ref="E1237:E1238"/>
    <mergeCell ref="E1241:E1242"/>
    <mergeCell ref="E1269:E1270"/>
    <mergeCell ref="E1273:E1274"/>
    <mergeCell ref="E1275:E1276"/>
    <mergeCell ref="E1278:E1279"/>
    <mergeCell ref="E1281:E1283"/>
    <mergeCell ref="E1287:E1288"/>
    <mergeCell ref="E1290:E1292"/>
    <mergeCell ref="E1294:E1295"/>
    <mergeCell ref="E1298:E1300"/>
    <mergeCell ref="E1302:E1303"/>
    <mergeCell ref="E1304:E1305"/>
    <mergeCell ref="E1306:E1308"/>
    <mergeCell ref="E1314:E1315"/>
    <mergeCell ref="E1316:E1320"/>
    <mergeCell ref="E1328:E1329"/>
    <mergeCell ref="E1331:E1332"/>
    <mergeCell ref="E1334:E1335"/>
    <mergeCell ref="E1337:E1341"/>
    <mergeCell ref="E1345:E1347"/>
    <mergeCell ref="E1349:E1351"/>
    <mergeCell ref="E1353:E1358"/>
    <mergeCell ref="E1360:E1361"/>
    <mergeCell ref="E1367:E1369"/>
    <mergeCell ref="E1374:E1376"/>
    <mergeCell ref="E1377:E1378"/>
    <mergeCell ref="E1379:E1380"/>
    <mergeCell ref="E1381:E1382"/>
    <mergeCell ref="E1383:E1384"/>
    <mergeCell ref="E1386:E1387"/>
    <mergeCell ref="E1390:E1391"/>
    <mergeCell ref="E1393:E1394"/>
    <mergeCell ref="E1396:E1397"/>
    <mergeCell ref="E1398:E1399"/>
    <mergeCell ref="E1401:E1402"/>
    <mergeCell ref="E1403:E1406"/>
    <mergeCell ref="E1409:E1410"/>
    <mergeCell ref="E1413:E1415"/>
    <mergeCell ref="E1416:E1417"/>
    <mergeCell ref="E1418:E1419"/>
    <mergeCell ref="E1420:E1421"/>
    <mergeCell ref="E1422:E1423"/>
    <mergeCell ref="E1434:E1436"/>
    <mergeCell ref="E1440:E1441"/>
    <mergeCell ref="E1443:E1444"/>
    <mergeCell ref="E1445:E1446"/>
    <mergeCell ref="E1450:E1451"/>
    <mergeCell ref="E1452:E1453"/>
    <mergeCell ref="E1458:E1459"/>
    <mergeCell ref="E1461:E1462"/>
    <mergeCell ref="E1463:E1464"/>
    <mergeCell ref="E1466:E1467"/>
    <mergeCell ref="E1474:E1475"/>
    <mergeCell ref="E1476:E1478"/>
    <mergeCell ref="E1488:E1489"/>
    <mergeCell ref="E1503:E1504"/>
    <mergeCell ref="E1511:E1512"/>
    <mergeCell ref="E1515:E1517"/>
    <mergeCell ref="E1519:E1520"/>
    <mergeCell ref="E1523:E1524"/>
    <mergeCell ref="E1527:E1528"/>
    <mergeCell ref="E1531:E1532"/>
    <mergeCell ref="E1533:E1534"/>
    <mergeCell ref="E1538:E1539"/>
    <mergeCell ref="E1543:E1544"/>
    <mergeCell ref="E1546:E1549"/>
    <mergeCell ref="E1552:E1555"/>
    <mergeCell ref="E1560:E1561"/>
    <mergeCell ref="E1564:E1566"/>
    <mergeCell ref="E1567:E1568"/>
    <mergeCell ref="E1569:E1570"/>
    <mergeCell ref="E1573:E1574"/>
    <mergeCell ref="E1575:E1576"/>
    <mergeCell ref="E1577:E1578"/>
    <mergeCell ref="E1579:E1580"/>
    <mergeCell ref="E1584:E1586"/>
    <mergeCell ref="E1589:E1590"/>
    <mergeCell ref="E1594:E1595"/>
    <mergeCell ref="E1599:E1600"/>
    <mergeCell ref="E1602:E1603"/>
    <mergeCell ref="E1604:E1606"/>
    <mergeCell ref="E1610:E1611"/>
    <mergeCell ref="E1612:E1613"/>
    <mergeCell ref="E1615:E1616"/>
    <mergeCell ref="E1618:E1620"/>
    <mergeCell ref="E1624:E1625"/>
    <mergeCell ref="E1628:E1629"/>
    <mergeCell ref="E1631:E1632"/>
    <mergeCell ref="E1635:E1638"/>
    <mergeCell ref="E1639:E1641"/>
    <mergeCell ref="E1644:E1646"/>
    <mergeCell ref="E1647:E1648"/>
    <mergeCell ref="E1650:E1651"/>
    <mergeCell ref="E1652:E1654"/>
    <mergeCell ref="E1656:E1657"/>
    <mergeCell ref="E1662:E1663"/>
    <mergeCell ref="E1667:E1670"/>
    <mergeCell ref="E1671:E1672"/>
    <mergeCell ref="E1673:E1674"/>
    <mergeCell ref="E1676:E1677"/>
    <mergeCell ref="E1680:E1682"/>
    <mergeCell ref="E1683:E1685"/>
    <mergeCell ref="E1687:E1688"/>
    <mergeCell ref="E1691:E1692"/>
    <mergeCell ref="E1694:E1695"/>
    <mergeCell ref="E1702:E1706"/>
    <mergeCell ref="E1707:E1709"/>
    <mergeCell ref="E1712:E1713"/>
    <mergeCell ref="E1723:E1724"/>
    <mergeCell ref="E1728:E1729"/>
    <mergeCell ref="E1730:E1731"/>
    <mergeCell ref="E1732:E1735"/>
    <mergeCell ref="E1744:E1745"/>
    <mergeCell ref="E1759:E1760"/>
    <mergeCell ref="E1768:E1769"/>
    <mergeCell ref="E1772:E1773"/>
    <mergeCell ref="E1781:E1782"/>
    <mergeCell ref="E1786:E1787"/>
    <mergeCell ref="E1788:E1789"/>
    <mergeCell ref="E1795:E1796"/>
    <mergeCell ref="E1797:E1798"/>
    <mergeCell ref="E1811:E1812"/>
    <mergeCell ref="E1813:E1814"/>
    <mergeCell ref="E1815:E1816"/>
    <mergeCell ref="E1817:E1818"/>
    <mergeCell ref="E1823:E1825"/>
    <mergeCell ref="E1826:E1827"/>
    <mergeCell ref="E1837:E1838"/>
    <mergeCell ref="E1839:E1840"/>
    <mergeCell ref="E1841:E1842"/>
    <mergeCell ref="E1843:E1844"/>
    <mergeCell ref="E1846:E1847"/>
    <mergeCell ref="E1848:E1849"/>
    <mergeCell ref="E1858:E1859"/>
    <mergeCell ref="E1860:E1862"/>
    <mergeCell ref="E1869:E1870"/>
    <mergeCell ref="E1871:E1872"/>
    <mergeCell ref="E1873:E1874"/>
    <mergeCell ref="E1879:E1880"/>
    <mergeCell ref="E1881:E1882"/>
    <mergeCell ref="E1883:E1884"/>
    <mergeCell ref="E1885:E1887"/>
    <mergeCell ref="E1888:E1891"/>
    <mergeCell ref="E1893:E1894"/>
    <mergeCell ref="E1895:E1897"/>
    <mergeCell ref="E1900:E1901"/>
    <mergeCell ref="E1903:E1904"/>
    <mergeCell ref="E1906:E1907"/>
    <mergeCell ref="E1908:E1910"/>
    <mergeCell ref="E1911:E1912"/>
    <mergeCell ref="E1919:E1921"/>
    <mergeCell ref="E1923:E1925"/>
    <mergeCell ref="E1928:E1929"/>
    <mergeCell ref="E1931:E1932"/>
    <mergeCell ref="E1934:E1936"/>
    <mergeCell ref="E1937:E1939"/>
    <mergeCell ref="E1943:E1944"/>
    <mergeCell ref="E1945:E1946"/>
    <mergeCell ref="E1948:E1949"/>
    <mergeCell ref="E1951:E1952"/>
    <mergeCell ref="E1957:E1958"/>
    <mergeCell ref="E1961:E1962"/>
    <mergeCell ref="E1965:E1966"/>
    <mergeCell ref="E1967:E1968"/>
    <mergeCell ref="E1969:E1970"/>
    <mergeCell ref="E1971:E1972"/>
    <mergeCell ref="E1984:E1985"/>
    <mergeCell ref="E1993:E1994"/>
    <mergeCell ref="E1999:E2000"/>
    <mergeCell ref="E2002:E2003"/>
    <mergeCell ref="E2006:E2007"/>
    <mergeCell ref="E2010:E2011"/>
    <mergeCell ref="E2013:E2014"/>
    <mergeCell ref="E2016:E2017"/>
    <mergeCell ref="E2018:E2019"/>
    <mergeCell ref="F7:F8"/>
    <mergeCell ref="F10:F12"/>
    <mergeCell ref="F13:F14"/>
    <mergeCell ref="F19:F20"/>
    <mergeCell ref="F22:F23"/>
    <mergeCell ref="F24:F25"/>
    <mergeCell ref="F29:F30"/>
    <mergeCell ref="F38:F40"/>
    <mergeCell ref="F42:F44"/>
    <mergeCell ref="F45:F46"/>
    <mergeCell ref="F48:F49"/>
    <mergeCell ref="F59:F60"/>
    <mergeCell ref="F68:F69"/>
    <mergeCell ref="F90:F91"/>
    <mergeCell ref="F92:F93"/>
    <mergeCell ref="F96:F97"/>
    <mergeCell ref="F98:F99"/>
    <mergeCell ref="F103:F104"/>
    <mergeCell ref="F109:F111"/>
    <mergeCell ref="F112:F113"/>
    <mergeCell ref="F114:F115"/>
    <mergeCell ref="F116:F117"/>
    <mergeCell ref="F118:F119"/>
    <mergeCell ref="F120:F122"/>
    <mergeCell ref="F123:F124"/>
    <mergeCell ref="F125:F126"/>
    <mergeCell ref="F127:F129"/>
    <mergeCell ref="F130:F131"/>
    <mergeCell ref="F132:F133"/>
    <mergeCell ref="F134:F136"/>
    <mergeCell ref="F137:F138"/>
    <mergeCell ref="F139:F141"/>
    <mergeCell ref="F142:F145"/>
    <mergeCell ref="F148:F150"/>
    <mergeCell ref="F151:F152"/>
    <mergeCell ref="F156:F157"/>
    <mergeCell ref="F158:F159"/>
    <mergeCell ref="F160:F161"/>
    <mergeCell ref="F163:F165"/>
    <mergeCell ref="F166:F167"/>
    <mergeCell ref="F173:F174"/>
    <mergeCell ref="F178:F179"/>
    <mergeCell ref="F183:F184"/>
    <mergeCell ref="F189:F190"/>
    <mergeCell ref="F191:F193"/>
    <mergeCell ref="F195:F196"/>
    <mergeCell ref="F198:F199"/>
    <mergeCell ref="F203:F204"/>
    <mergeCell ref="F211:F212"/>
    <mergeCell ref="F218:F219"/>
    <mergeCell ref="F220:F221"/>
    <mergeCell ref="F222:F224"/>
    <mergeCell ref="F225:F226"/>
    <mergeCell ref="F236:F237"/>
    <mergeCell ref="F239:F240"/>
    <mergeCell ref="F241:F243"/>
    <mergeCell ref="F244:F246"/>
    <mergeCell ref="F247:F249"/>
    <mergeCell ref="F250:F251"/>
    <mergeCell ref="F252:F253"/>
    <mergeCell ref="F255:F256"/>
    <mergeCell ref="F259:F261"/>
    <mergeCell ref="F263:F266"/>
    <mergeCell ref="F267:F268"/>
    <mergeCell ref="F274:F275"/>
    <mergeCell ref="F276:F277"/>
    <mergeCell ref="F280:F281"/>
    <mergeCell ref="F284:F285"/>
    <mergeCell ref="F291:F292"/>
    <mergeCell ref="F294:F296"/>
    <mergeCell ref="F298:F299"/>
    <mergeCell ref="F302:F303"/>
    <mergeCell ref="F304:F306"/>
    <mergeCell ref="F307:F308"/>
    <mergeCell ref="F309:F310"/>
    <mergeCell ref="F311:F312"/>
    <mergeCell ref="F313:F314"/>
    <mergeCell ref="F317:F322"/>
    <mergeCell ref="F323:F324"/>
    <mergeCell ref="F325:F326"/>
    <mergeCell ref="F327:F328"/>
    <mergeCell ref="F331:F332"/>
    <mergeCell ref="F333:F336"/>
    <mergeCell ref="F338:F339"/>
    <mergeCell ref="F341:F343"/>
    <mergeCell ref="F345:F346"/>
    <mergeCell ref="F347:F348"/>
    <mergeCell ref="F349:F353"/>
    <mergeCell ref="F355:F357"/>
    <mergeCell ref="F359:F360"/>
    <mergeCell ref="F361:F363"/>
    <mergeCell ref="F365:F366"/>
    <mergeCell ref="F368:F369"/>
    <mergeCell ref="F373:F374"/>
    <mergeCell ref="F375:F376"/>
    <mergeCell ref="F380:F382"/>
    <mergeCell ref="F383:F385"/>
    <mergeCell ref="F386:F389"/>
    <mergeCell ref="F390:F391"/>
    <mergeCell ref="F392:F393"/>
    <mergeCell ref="F394:F395"/>
    <mergeCell ref="F396:F398"/>
    <mergeCell ref="F399:F400"/>
    <mergeCell ref="F401:F402"/>
    <mergeCell ref="F403:F404"/>
    <mergeCell ref="F409:F412"/>
    <mergeCell ref="F417:F418"/>
    <mergeCell ref="F419:F420"/>
    <mergeCell ref="F422:F424"/>
    <mergeCell ref="F426:F427"/>
    <mergeCell ref="F429:F431"/>
    <mergeCell ref="F432:F433"/>
    <mergeCell ref="F435:F437"/>
    <mergeCell ref="F438:F439"/>
    <mergeCell ref="F441:F442"/>
    <mergeCell ref="F444:F446"/>
    <mergeCell ref="F448:F449"/>
    <mergeCell ref="F451:F455"/>
    <mergeCell ref="F456:F457"/>
    <mergeCell ref="F461:F462"/>
    <mergeCell ref="F463:F464"/>
    <mergeCell ref="F465:F470"/>
    <mergeCell ref="F471:F472"/>
    <mergeCell ref="F473:F474"/>
    <mergeCell ref="F477:F478"/>
    <mergeCell ref="F479:F480"/>
    <mergeCell ref="F481:F482"/>
    <mergeCell ref="F483:F484"/>
    <mergeCell ref="F485:F486"/>
    <mergeCell ref="F487:F488"/>
    <mergeCell ref="F490:F492"/>
    <mergeCell ref="F493:F494"/>
    <mergeCell ref="F495:F496"/>
    <mergeCell ref="F497:F498"/>
    <mergeCell ref="F500:F503"/>
    <mergeCell ref="F504:F505"/>
    <mergeCell ref="F506:F507"/>
    <mergeCell ref="F508:F509"/>
    <mergeCell ref="F510:F511"/>
    <mergeCell ref="F512:F513"/>
    <mergeCell ref="F514:F515"/>
    <mergeCell ref="F516:F519"/>
    <mergeCell ref="F520:F522"/>
    <mergeCell ref="F524:F525"/>
    <mergeCell ref="F526:F528"/>
    <mergeCell ref="F529:F530"/>
    <mergeCell ref="F533:F534"/>
    <mergeCell ref="F537:F539"/>
    <mergeCell ref="F543:F544"/>
    <mergeCell ref="F545:F547"/>
    <mergeCell ref="F551:F552"/>
    <mergeCell ref="F556:F557"/>
    <mergeCell ref="F559:F560"/>
    <mergeCell ref="F561:F562"/>
    <mergeCell ref="F563:F564"/>
    <mergeCell ref="F565:F566"/>
    <mergeCell ref="F572:F573"/>
    <mergeCell ref="F574:F575"/>
    <mergeCell ref="F577:F578"/>
    <mergeCell ref="F579:F581"/>
    <mergeCell ref="F582:F583"/>
    <mergeCell ref="F586:F587"/>
    <mergeCell ref="F588:F589"/>
    <mergeCell ref="F592:F593"/>
    <mergeCell ref="F598:F600"/>
    <mergeCell ref="F602:F605"/>
    <mergeCell ref="F606:F607"/>
    <mergeCell ref="F608:F609"/>
    <mergeCell ref="F610:F613"/>
    <mergeCell ref="F614:F616"/>
    <mergeCell ref="F617:F618"/>
    <mergeCell ref="F619:F621"/>
    <mergeCell ref="F625:F626"/>
    <mergeCell ref="F628:F629"/>
    <mergeCell ref="F631:F632"/>
    <mergeCell ref="F633:F634"/>
    <mergeCell ref="F637:F638"/>
    <mergeCell ref="F643:F644"/>
    <mergeCell ref="F645:F648"/>
    <mergeCell ref="F650:F651"/>
    <mergeCell ref="F653:F654"/>
    <mergeCell ref="F658:F659"/>
    <mergeCell ref="F661:F662"/>
    <mergeCell ref="F666:F668"/>
    <mergeCell ref="F669:F670"/>
    <mergeCell ref="F672:F673"/>
    <mergeCell ref="F674:F675"/>
    <mergeCell ref="F676:F678"/>
    <mergeCell ref="F682:F683"/>
    <mergeCell ref="F684:F685"/>
    <mergeCell ref="F689:F691"/>
    <mergeCell ref="F696:F697"/>
    <mergeCell ref="F700:F701"/>
    <mergeCell ref="F703:F704"/>
    <mergeCell ref="F705:F706"/>
    <mergeCell ref="F707:F708"/>
    <mergeCell ref="F710:F711"/>
    <mergeCell ref="F712:F713"/>
    <mergeCell ref="F714:F715"/>
    <mergeCell ref="F717:F719"/>
    <mergeCell ref="F721:F722"/>
    <mergeCell ref="F724:F726"/>
    <mergeCell ref="F727:F728"/>
    <mergeCell ref="F732:F733"/>
    <mergeCell ref="F734:F736"/>
    <mergeCell ref="F744:F745"/>
    <mergeCell ref="F746:F748"/>
    <mergeCell ref="F749:F751"/>
    <mergeCell ref="F753:F754"/>
    <mergeCell ref="F755:F757"/>
    <mergeCell ref="F758:F759"/>
    <mergeCell ref="F760:F761"/>
    <mergeCell ref="F768:F769"/>
    <mergeCell ref="F770:F771"/>
    <mergeCell ref="F773:F774"/>
    <mergeCell ref="F776:F777"/>
    <mergeCell ref="F778:F781"/>
    <mergeCell ref="F785:F786"/>
    <mergeCell ref="F787:F788"/>
    <mergeCell ref="F790:F791"/>
    <mergeCell ref="F792:F793"/>
    <mergeCell ref="F794:F797"/>
    <mergeCell ref="F799:F800"/>
    <mergeCell ref="F804:F805"/>
    <mergeCell ref="F806:F807"/>
    <mergeCell ref="F808:F810"/>
    <mergeCell ref="F811:F812"/>
    <mergeCell ref="F815:F816"/>
    <mergeCell ref="F818:F819"/>
    <mergeCell ref="F830:F831"/>
    <mergeCell ref="F834:F835"/>
    <mergeCell ref="F837:F838"/>
    <mergeCell ref="F843:F844"/>
    <mergeCell ref="F847:F848"/>
    <mergeCell ref="F849:F850"/>
    <mergeCell ref="F851:F853"/>
    <mergeCell ref="F854:F856"/>
    <mergeCell ref="F857:F858"/>
    <mergeCell ref="F859:F860"/>
    <mergeCell ref="F861:F863"/>
    <mergeCell ref="F865:F866"/>
    <mergeCell ref="F868:F869"/>
    <mergeCell ref="F873:F874"/>
    <mergeCell ref="F880:F882"/>
    <mergeCell ref="F886:F888"/>
    <mergeCell ref="F891:F892"/>
    <mergeCell ref="F894:F895"/>
    <mergeCell ref="F898:F899"/>
    <mergeCell ref="F900:F901"/>
    <mergeCell ref="F902:F905"/>
    <mergeCell ref="F906:F907"/>
    <mergeCell ref="F908:F909"/>
    <mergeCell ref="F910:F911"/>
    <mergeCell ref="F918:F920"/>
    <mergeCell ref="F921:F922"/>
    <mergeCell ref="F923:F926"/>
    <mergeCell ref="F928:F929"/>
    <mergeCell ref="F930:F931"/>
    <mergeCell ref="F933:F934"/>
    <mergeCell ref="F936:F937"/>
    <mergeCell ref="F939:F940"/>
    <mergeCell ref="F942:F943"/>
    <mergeCell ref="F945:F946"/>
    <mergeCell ref="F947:F948"/>
    <mergeCell ref="F950:F952"/>
    <mergeCell ref="F953:F954"/>
    <mergeCell ref="F956:F957"/>
    <mergeCell ref="F959:F961"/>
    <mergeCell ref="F962:F963"/>
    <mergeCell ref="F964:F967"/>
    <mergeCell ref="F968:F969"/>
    <mergeCell ref="F971:F973"/>
    <mergeCell ref="F975:F976"/>
    <mergeCell ref="F979:F980"/>
    <mergeCell ref="F981:F982"/>
    <mergeCell ref="F983:F985"/>
    <mergeCell ref="F988:F989"/>
    <mergeCell ref="F996:F997"/>
    <mergeCell ref="F999:F1000"/>
    <mergeCell ref="F1001:F1003"/>
    <mergeCell ref="F1004:F1006"/>
    <mergeCell ref="F1007:F1008"/>
    <mergeCell ref="F1009:F1010"/>
    <mergeCell ref="F1012:F1013"/>
    <mergeCell ref="F1014:F1017"/>
    <mergeCell ref="F1018:F1020"/>
    <mergeCell ref="F1021:F1023"/>
    <mergeCell ref="F1025:F1026"/>
    <mergeCell ref="F1031:F1032"/>
    <mergeCell ref="F1033:F1034"/>
    <mergeCell ref="F1041:F1043"/>
    <mergeCell ref="F1046:F1047"/>
    <mergeCell ref="F1048:F1049"/>
    <mergeCell ref="F1051:F1052"/>
    <mergeCell ref="F1053:F1055"/>
    <mergeCell ref="F1056:F1057"/>
    <mergeCell ref="F1058:F1059"/>
    <mergeCell ref="F1061:F1062"/>
    <mergeCell ref="F1064:F1068"/>
    <mergeCell ref="F1070:F1072"/>
    <mergeCell ref="F1073:F1074"/>
    <mergeCell ref="F1076:F1077"/>
    <mergeCell ref="F1078:F1081"/>
    <mergeCell ref="F1082:F1083"/>
    <mergeCell ref="F1085:F1086"/>
    <mergeCell ref="F1092:F1094"/>
    <mergeCell ref="F1097:F1098"/>
    <mergeCell ref="F1100:F1101"/>
    <mergeCell ref="F1102:F1103"/>
    <mergeCell ref="F1105:F1106"/>
    <mergeCell ref="F1107:F1108"/>
    <mergeCell ref="F1114:F1115"/>
    <mergeCell ref="F1116:F1118"/>
    <mergeCell ref="F1119:F1120"/>
    <mergeCell ref="F1122:F1123"/>
    <mergeCell ref="F1125:F1127"/>
    <mergeCell ref="F1128:F1129"/>
    <mergeCell ref="F1130:F1132"/>
    <mergeCell ref="F1133:F1135"/>
    <mergeCell ref="F1136:F1137"/>
    <mergeCell ref="F1139:F1141"/>
    <mergeCell ref="F1146:F1147"/>
    <mergeCell ref="F1148:F1149"/>
    <mergeCell ref="F1150:F1151"/>
    <mergeCell ref="F1153:F1156"/>
    <mergeCell ref="F1157:F1159"/>
    <mergeCell ref="F1161:F1162"/>
    <mergeCell ref="F1166:F1167"/>
    <mergeCell ref="F1168:F1169"/>
    <mergeCell ref="F1178:F1180"/>
    <mergeCell ref="F1182:F1183"/>
    <mergeCell ref="F1185:F1186"/>
    <mergeCell ref="F1187:F1188"/>
    <mergeCell ref="F1194:F1195"/>
    <mergeCell ref="F1202:F1203"/>
    <mergeCell ref="F1210:F1211"/>
    <mergeCell ref="F1224:F1225"/>
    <mergeCell ref="F1229:F1230"/>
    <mergeCell ref="F1234:F1236"/>
    <mergeCell ref="F1237:F1238"/>
    <mergeCell ref="F1241:F1242"/>
    <mergeCell ref="F1269:F1270"/>
    <mergeCell ref="F1273:F1274"/>
    <mergeCell ref="F1275:F1276"/>
    <mergeCell ref="F1278:F1279"/>
    <mergeCell ref="F1281:F1283"/>
    <mergeCell ref="F1287:F1288"/>
    <mergeCell ref="F1290:F1292"/>
    <mergeCell ref="F1294:F1295"/>
    <mergeCell ref="F1298:F1300"/>
    <mergeCell ref="F1302:F1303"/>
    <mergeCell ref="F1304:F1305"/>
    <mergeCell ref="F1306:F1308"/>
    <mergeCell ref="F1314:F1315"/>
    <mergeCell ref="F1316:F1320"/>
    <mergeCell ref="F1328:F1329"/>
    <mergeCell ref="F1331:F1332"/>
    <mergeCell ref="F1334:F1335"/>
    <mergeCell ref="F1337:F1341"/>
    <mergeCell ref="F1345:F1347"/>
    <mergeCell ref="F1349:F1351"/>
    <mergeCell ref="F1353:F1358"/>
    <mergeCell ref="F1360:F1361"/>
    <mergeCell ref="F1367:F1369"/>
    <mergeCell ref="F1374:F1376"/>
    <mergeCell ref="F1377:F1378"/>
    <mergeCell ref="F1379:F1380"/>
    <mergeCell ref="F1381:F1382"/>
    <mergeCell ref="F1383:F1384"/>
    <mergeCell ref="F1386:F1387"/>
    <mergeCell ref="F1390:F1391"/>
    <mergeCell ref="F1393:F1394"/>
    <mergeCell ref="F1396:F1397"/>
    <mergeCell ref="F1398:F1399"/>
    <mergeCell ref="F1401:F1402"/>
    <mergeCell ref="F1403:F1406"/>
    <mergeCell ref="F1409:F1410"/>
    <mergeCell ref="F1413:F1415"/>
    <mergeCell ref="F1416:F1417"/>
    <mergeCell ref="F1418:F1419"/>
    <mergeCell ref="F1420:F1421"/>
    <mergeCell ref="F1422:F1423"/>
    <mergeCell ref="F1434:F1436"/>
    <mergeCell ref="F1440:F1441"/>
    <mergeCell ref="F1443:F1444"/>
    <mergeCell ref="F1445:F1446"/>
    <mergeCell ref="F1450:F1451"/>
    <mergeCell ref="F1452:F1453"/>
    <mergeCell ref="F1458:F1459"/>
    <mergeCell ref="F1461:F1462"/>
    <mergeCell ref="F1463:F1464"/>
    <mergeCell ref="F1466:F1467"/>
    <mergeCell ref="F1474:F1475"/>
    <mergeCell ref="F1476:F1478"/>
    <mergeCell ref="F1488:F1489"/>
    <mergeCell ref="F1503:F1504"/>
    <mergeCell ref="F1511:F1512"/>
    <mergeCell ref="F1515:F1517"/>
    <mergeCell ref="F1519:F1520"/>
    <mergeCell ref="F1523:F1524"/>
    <mergeCell ref="F1527:F1528"/>
    <mergeCell ref="F1531:F1532"/>
    <mergeCell ref="F1533:F1534"/>
    <mergeCell ref="F1538:F1539"/>
    <mergeCell ref="F1543:F1544"/>
    <mergeCell ref="F1546:F1549"/>
    <mergeCell ref="F1552:F1555"/>
    <mergeCell ref="F1560:F1561"/>
    <mergeCell ref="F1564:F1566"/>
    <mergeCell ref="F1567:F1568"/>
    <mergeCell ref="F1569:F1570"/>
    <mergeCell ref="F1573:F1574"/>
    <mergeCell ref="F1575:F1576"/>
    <mergeCell ref="F1577:F1578"/>
    <mergeCell ref="F1579:F1580"/>
    <mergeCell ref="F1584:F1586"/>
    <mergeCell ref="F1589:F1590"/>
    <mergeCell ref="F1594:F1595"/>
    <mergeCell ref="F1599:F1600"/>
    <mergeCell ref="F1602:F1603"/>
    <mergeCell ref="F1604:F1606"/>
    <mergeCell ref="F1610:F1611"/>
    <mergeCell ref="F1612:F1613"/>
    <mergeCell ref="F1615:F1616"/>
    <mergeCell ref="F1618:F1620"/>
    <mergeCell ref="F1624:F1625"/>
    <mergeCell ref="F1628:F1629"/>
    <mergeCell ref="F1631:F1632"/>
    <mergeCell ref="F1635:F1638"/>
    <mergeCell ref="F1639:F1641"/>
    <mergeCell ref="F1644:F1646"/>
    <mergeCell ref="F1647:F1648"/>
    <mergeCell ref="F1650:F1651"/>
    <mergeCell ref="F1652:F1654"/>
    <mergeCell ref="F1656:F1657"/>
    <mergeCell ref="F1662:F1663"/>
    <mergeCell ref="F1667:F1670"/>
    <mergeCell ref="F1671:F1672"/>
    <mergeCell ref="F1673:F1674"/>
    <mergeCell ref="F1676:F1677"/>
    <mergeCell ref="F1680:F1682"/>
    <mergeCell ref="F1683:F1685"/>
    <mergeCell ref="F1687:F1688"/>
    <mergeCell ref="F1691:F1692"/>
    <mergeCell ref="F1694:F1695"/>
    <mergeCell ref="F1702:F1706"/>
    <mergeCell ref="F1707:F1709"/>
    <mergeCell ref="F1712:F1713"/>
    <mergeCell ref="F1723:F1724"/>
    <mergeCell ref="F1728:F1729"/>
    <mergeCell ref="F1730:F1731"/>
    <mergeCell ref="F1732:F1735"/>
    <mergeCell ref="F1744:F1745"/>
    <mergeCell ref="F1759:F1760"/>
    <mergeCell ref="F1768:F1769"/>
    <mergeCell ref="F1772:F1773"/>
    <mergeCell ref="F1781:F1782"/>
    <mergeCell ref="F1786:F1787"/>
    <mergeCell ref="F1788:F1789"/>
    <mergeCell ref="F1795:F1796"/>
    <mergeCell ref="F1797:F1798"/>
    <mergeCell ref="F1811:F1812"/>
    <mergeCell ref="F1813:F1814"/>
    <mergeCell ref="F1815:F1816"/>
    <mergeCell ref="F1817:F1818"/>
    <mergeCell ref="F1823:F1825"/>
    <mergeCell ref="F1826:F1827"/>
    <mergeCell ref="F1837:F1838"/>
    <mergeCell ref="F1839:F1840"/>
    <mergeCell ref="F1841:F1842"/>
    <mergeCell ref="F1843:F1844"/>
    <mergeCell ref="F1846:F1847"/>
    <mergeCell ref="F1848:F1849"/>
    <mergeCell ref="F1858:F1859"/>
    <mergeCell ref="F1860:F1862"/>
    <mergeCell ref="F1869:F1870"/>
    <mergeCell ref="F1871:F1872"/>
    <mergeCell ref="F1873:F1874"/>
    <mergeCell ref="F1879:F1880"/>
    <mergeCell ref="F1881:F1882"/>
    <mergeCell ref="F1883:F1884"/>
    <mergeCell ref="F1885:F1887"/>
    <mergeCell ref="F1888:F1891"/>
    <mergeCell ref="F1893:F1894"/>
    <mergeCell ref="F1895:F1897"/>
    <mergeCell ref="F1900:F1901"/>
    <mergeCell ref="F1903:F1904"/>
    <mergeCell ref="F1906:F1907"/>
    <mergeCell ref="F1908:F1910"/>
    <mergeCell ref="F1911:F1912"/>
    <mergeCell ref="F1919:F1921"/>
    <mergeCell ref="F1923:F1925"/>
    <mergeCell ref="F1928:F1929"/>
    <mergeCell ref="F1931:F1932"/>
    <mergeCell ref="F1937:F1939"/>
    <mergeCell ref="F1943:F1944"/>
    <mergeCell ref="F1945:F1946"/>
    <mergeCell ref="F1948:F1949"/>
    <mergeCell ref="F1951:F1952"/>
    <mergeCell ref="F1957:F1958"/>
    <mergeCell ref="F1961:F1962"/>
    <mergeCell ref="F1965:F1966"/>
    <mergeCell ref="F1967:F1968"/>
    <mergeCell ref="F1969:F1970"/>
    <mergeCell ref="F1971:F1972"/>
    <mergeCell ref="F1984:F1985"/>
    <mergeCell ref="F1993:F1994"/>
    <mergeCell ref="F1999:F2000"/>
    <mergeCell ref="F2002:F2003"/>
    <mergeCell ref="F2006:F2007"/>
    <mergeCell ref="F2010:F2011"/>
    <mergeCell ref="F2013:F2014"/>
    <mergeCell ref="F2016:F2017"/>
    <mergeCell ref="F2018:F2019"/>
    <mergeCell ref="G7:G8"/>
    <mergeCell ref="G10:G12"/>
    <mergeCell ref="G13:G14"/>
    <mergeCell ref="G19:G20"/>
    <mergeCell ref="G22:G23"/>
    <mergeCell ref="G24:G25"/>
    <mergeCell ref="G29:G30"/>
    <mergeCell ref="G38:G40"/>
    <mergeCell ref="G42:G44"/>
    <mergeCell ref="G45:G46"/>
    <mergeCell ref="G48:G49"/>
    <mergeCell ref="G59:G60"/>
    <mergeCell ref="G68:G69"/>
    <mergeCell ref="G90:G91"/>
    <mergeCell ref="G92:G93"/>
    <mergeCell ref="G96:G97"/>
    <mergeCell ref="G98:G99"/>
    <mergeCell ref="G103:G104"/>
    <mergeCell ref="G109:G111"/>
    <mergeCell ref="G112:G113"/>
    <mergeCell ref="G114:G115"/>
    <mergeCell ref="G116:G117"/>
    <mergeCell ref="G118:G119"/>
    <mergeCell ref="G120:G122"/>
    <mergeCell ref="G123:G124"/>
    <mergeCell ref="G125:G126"/>
    <mergeCell ref="G127:G129"/>
    <mergeCell ref="G130:G131"/>
    <mergeCell ref="G132:G133"/>
    <mergeCell ref="G134:G136"/>
    <mergeCell ref="G137:G138"/>
    <mergeCell ref="G139:G141"/>
    <mergeCell ref="G142:G145"/>
    <mergeCell ref="G148:G150"/>
    <mergeCell ref="G151:G152"/>
    <mergeCell ref="G156:G157"/>
    <mergeCell ref="G158:G159"/>
    <mergeCell ref="G160:G161"/>
    <mergeCell ref="G163:G165"/>
    <mergeCell ref="G166:G167"/>
    <mergeCell ref="G173:G174"/>
    <mergeCell ref="G178:G179"/>
    <mergeCell ref="G183:G184"/>
    <mergeCell ref="G189:G190"/>
    <mergeCell ref="G191:G193"/>
    <mergeCell ref="G195:G196"/>
    <mergeCell ref="G198:G199"/>
    <mergeCell ref="G203:G204"/>
    <mergeCell ref="G211:G212"/>
    <mergeCell ref="G218:G219"/>
    <mergeCell ref="G220:G221"/>
    <mergeCell ref="G222:G224"/>
    <mergeCell ref="G225:G226"/>
    <mergeCell ref="G236:G237"/>
    <mergeCell ref="G239:G240"/>
    <mergeCell ref="G241:G243"/>
    <mergeCell ref="G244:G246"/>
    <mergeCell ref="G247:G249"/>
    <mergeCell ref="G250:G251"/>
    <mergeCell ref="G252:G253"/>
    <mergeCell ref="G255:G256"/>
    <mergeCell ref="G259:G261"/>
    <mergeCell ref="G263:G266"/>
    <mergeCell ref="G267:G268"/>
    <mergeCell ref="G274:G275"/>
    <mergeCell ref="G276:G277"/>
    <mergeCell ref="G280:G281"/>
    <mergeCell ref="G284:G285"/>
    <mergeCell ref="G291:G292"/>
    <mergeCell ref="G294:G296"/>
    <mergeCell ref="G298:G299"/>
    <mergeCell ref="G302:G303"/>
    <mergeCell ref="G304:G306"/>
    <mergeCell ref="G307:G308"/>
    <mergeCell ref="G309:G310"/>
    <mergeCell ref="G311:G312"/>
    <mergeCell ref="G313:G314"/>
    <mergeCell ref="G317:G322"/>
    <mergeCell ref="G323:G324"/>
    <mergeCell ref="G325:G326"/>
    <mergeCell ref="G327:G328"/>
    <mergeCell ref="G331:G332"/>
    <mergeCell ref="G333:G336"/>
    <mergeCell ref="G338:G339"/>
    <mergeCell ref="G341:G343"/>
    <mergeCell ref="G345:G346"/>
    <mergeCell ref="G347:G348"/>
    <mergeCell ref="G349:G353"/>
    <mergeCell ref="G355:G357"/>
    <mergeCell ref="G359:G360"/>
    <mergeCell ref="G361:G363"/>
    <mergeCell ref="G365:G366"/>
    <mergeCell ref="G368:G369"/>
    <mergeCell ref="G373:G374"/>
    <mergeCell ref="G375:G376"/>
    <mergeCell ref="G380:G382"/>
    <mergeCell ref="G383:G385"/>
    <mergeCell ref="G386:G389"/>
    <mergeCell ref="G390:G391"/>
    <mergeCell ref="G392:G393"/>
    <mergeCell ref="G394:G395"/>
    <mergeCell ref="G396:G398"/>
    <mergeCell ref="G399:G400"/>
    <mergeCell ref="G401:G402"/>
    <mergeCell ref="G403:G404"/>
    <mergeCell ref="G409:G412"/>
    <mergeCell ref="G417:G418"/>
    <mergeCell ref="G419:G420"/>
    <mergeCell ref="G422:G424"/>
    <mergeCell ref="G426:G427"/>
    <mergeCell ref="G429:G431"/>
    <mergeCell ref="G432:G433"/>
    <mergeCell ref="G435:G437"/>
    <mergeCell ref="G438:G439"/>
    <mergeCell ref="G441:G442"/>
    <mergeCell ref="G444:G446"/>
    <mergeCell ref="G448:G449"/>
    <mergeCell ref="G451:G455"/>
    <mergeCell ref="G456:G457"/>
    <mergeCell ref="G461:G462"/>
    <mergeCell ref="G463:G464"/>
    <mergeCell ref="G465:G470"/>
    <mergeCell ref="G471:G472"/>
    <mergeCell ref="G473:G474"/>
    <mergeCell ref="G477:G478"/>
    <mergeCell ref="G479:G480"/>
    <mergeCell ref="G481:G482"/>
    <mergeCell ref="G483:G484"/>
    <mergeCell ref="G485:G486"/>
    <mergeCell ref="G487:G488"/>
    <mergeCell ref="G490:G492"/>
    <mergeCell ref="G493:G494"/>
    <mergeCell ref="G495:G496"/>
    <mergeCell ref="G497:G498"/>
    <mergeCell ref="G500:G503"/>
    <mergeCell ref="G504:G505"/>
    <mergeCell ref="G506:G507"/>
    <mergeCell ref="G508:G509"/>
    <mergeCell ref="G510:G511"/>
    <mergeCell ref="G512:G513"/>
    <mergeCell ref="G514:G515"/>
    <mergeCell ref="G516:G519"/>
    <mergeCell ref="G520:G522"/>
    <mergeCell ref="G524:G525"/>
    <mergeCell ref="G526:G528"/>
    <mergeCell ref="G529:G530"/>
    <mergeCell ref="G533:G534"/>
    <mergeCell ref="G537:G539"/>
    <mergeCell ref="G543:G544"/>
    <mergeCell ref="G545:G547"/>
    <mergeCell ref="G551:G552"/>
    <mergeCell ref="G556:G557"/>
    <mergeCell ref="G559:G560"/>
    <mergeCell ref="G561:G562"/>
    <mergeCell ref="G563:G564"/>
    <mergeCell ref="G565:G566"/>
    <mergeCell ref="G572:G573"/>
    <mergeCell ref="G574:G575"/>
    <mergeCell ref="G577:G578"/>
    <mergeCell ref="G579:G581"/>
    <mergeCell ref="G582:G583"/>
    <mergeCell ref="G586:G587"/>
    <mergeCell ref="G588:G589"/>
    <mergeCell ref="G592:G593"/>
    <mergeCell ref="G598:G600"/>
    <mergeCell ref="G602:G605"/>
    <mergeCell ref="G606:G607"/>
    <mergeCell ref="G608:G609"/>
    <mergeCell ref="G610:G613"/>
    <mergeCell ref="G614:G616"/>
    <mergeCell ref="G617:G618"/>
    <mergeCell ref="G619:G621"/>
    <mergeCell ref="G625:G626"/>
    <mergeCell ref="G628:G629"/>
    <mergeCell ref="G631:G632"/>
    <mergeCell ref="G633:G634"/>
    <mergeCell ref="G637:G638"/>
    <mergeCell ref="G643:G644"/>
    <mergeCell ref="G645:G648"/>
    <mergeCell ref="G650:G651"/>
    <mergeCell ref="G653:G654"/>
    <mergeCell ref="G658:G659"/>
    <mergeCell ref="G661:G662"/>
    <mergeCell ref="G666:G668"/>
    <mergeCell ref="G669:G670"/>
    <mergeCell ref="G672:G673"/>
    <mergeCell ref="G674:G675"/>
    <mergeCell ref="G676:G678"/>
    <mergeCell ref="G682:G683"/>
    <mergeCell ref="G684:G685"/>
    <mergeCell ref="G689:G691"/>
    <mergeCell ref="G696:G697"/>
    <mergeCell ref="G700:G701"/>
    <mergeCell ref="G703:G704"/>
    <mergeCell ref="G705:G706"/>
    <mergeCell ref="G707:G708"/>
    <mergeCell ref="G710:G711"/>
    <mergeCell ref="G712:G713"/>
    <mergeCell ref="G714:G715"/>
    <mergeCell ref="G717:G719"/>
    <mergeCell ref="G721:G722"/>
    <mergeCell ref="G724:G726"/>
    <mergeCell ref="G727:G728"/>
    <mergeCell ref="G732:G733"/>
    <mergeCell ref="G734:G736"/>
    <mergeCell ref="G744:G745"/>
    <mergeCell ref="G746:G748"/>
    <mergeCell ref="G749:G751"/>
    <mergeCell ref="G753:G754"/>
    <mergeCell ref="G755:G757"/>
    <mergeCell ref="G758:G759"/>
    <mergeCell ref="G760:G761"/>
    <mergeCell ref="G768:G769"/>
    <mergeCell ref="G770:G771"/>
    <mergeCell ref="G773:G774"/>
    <mergeCell ref="G776:G777"/>
    <mergeCell ref="G778:G781"/>
    <mergeCell ref="G785:G786"/>
    <mergeCell ref="G787:G788"/>
    <mergeCell ref="G790:G791"/>
    <mergeCell ref="G792:G793"/>
    <mergeCell ref="G794:G797"/>
    <mergeCell ref="G799:G800"/>
    <mergeCell ref="G804:G805"/>
    <mergeCell ref="G806:G807"/>
    <mergeCell ref="G808:G810"/>
    <mergeCell ref="G811:G812"/>
    <mergeCell ref="G815:G816"/>
    <mergeCell ref="G818:G819"/>
    <mergeCell ref="G830:G831"/>
    <mergeCell ref="G834:G835"/>
    <mergeCell ref="G837:G838"/>
    <mergeCell ref="G843:G844"/>
    <mergeCell ref="G847:G848"/>
    <mergeCell ref="G849:G850"/>
    <mergeCell ref="G851:G853"/>
    <mergeCell ref="G854:G856"/>
    <mergeCell ref="G857:G858"/>
    <mergeCell ref="G859:G860"/>
    <mergeCell ref="G861:G863"/>
    <mergeCell ref="G865:G866"/>
    <mergeCell ref="G868:G869"/>
    <mergeCell ref="G873:G874"/>
    <mergeCell ref="G880:G882"/>
    <mergeCell ref="G886:G888"/>
    <mergeCell ref="G891:G892"/>
    <mergeCell ref="G894:G895"/>
    <mergeCell ref="G896:G897"/>
    <mergeCell ref="G898:G899"/>
    <mergeCell ref="G900:G901"/>
    <mergeCell ref="G902:G905"/>
    <mergeCell ref="G906:G907"/>
    <mergeCell ref="G908:G909"/>
    <mergeCell ref="G910:G911"/>
    <mergeCell ref="G918:G920"/>
    <mergeCell ref="G921:G922"/>
    <mergeCell ref="G923:G926"/>
    <mergeCell ref="G928:G929"/>
    <mergeCell ref="G930:G931"/>
    <mergeCell ref="G933:G934"/>
    <mergeCell ref="G936:G937"/>
    <mergeCell ref="G939:G940"/>
    <mergeCell ref="G942:G943"/>
    <mergeCell ref="G945:G946"/>
    <mergeCell ref="G947:G948"/>
    <mergeCell ref="G950:G952"/>
    <mergeCell ref="G953:G954"/>
    <mergeCell ref="G956:G957"/>
    <mergeCell ref="G959:G961"/>
    <mergeCell ref="G962:G963"/>
    <mergeCell ref="G964:G967"/>
    <mergeCell ref="G968:G969"/>
    <mergeCell ref="G971:G973"/>
    <mergeCell ref="G975:G976"/>
    <mergeCell ref="G979:G980"/>
    <mergeCell ref="G981:G982"/>
    <mergeCell ref="G983:G985"/>
    <mergeCell ref="G988:G989"/>
    <mergeCell ref="G996:G997"/>
    <mergeCell ref="G999:G1000"/>
    <mergeCell ref="G1001:G1003"/>
    <mergeCell ref="G1004:G1006"/>
    <mergeCell ref="G1007:G1008"/>
    <mergeCell ref="G1009:G1010"/>
    <mergeCell ref="G1012:G1013"/>
    <mergeCell ref="G1014:G1017"/>
    <mergeCell ref="G1018:G1020"/>
    <mergeCell ref="G1021:G1023"/>
    <mergeCell ref="G1025:G1026"/>
    <mergeCell ref="G1031:G1032"/>
    <mergeCell ref="G1033:G1034"/>
    <mergeCell ref="G1041:G1043"/>
    <mergeCell ref="G1046:G1047"/>
    <mergeCell ref="G1048:G1049"/>
    <mergeCell ref="G1051:G1052"/>
    <mergeCell ref="G1053:G1055"/>
    <mergeCell ref="G1056:G1057"/>
    <mergeCell ref="G1058:G1059"/>
    <mergeCell ref="G1061:G1062"/>
    <mergeCell ref="G1064:G1068"/>
    <mergeCell ref="G1070:G1072"/>
    <mergeCell ref="G1073:G1074"/>
    <mergeCell ref="G1076:G1077"/>
    <mergeCell ref="G1078:G1081"/>
    <mergeCell ref="G1082:G1083"/>
    <mergeCell ref="G1085:G1086"/>
    <mergeCell ref="G1092:G1094"/>
    <mergeCell ref="G1097:G1098"/>
    <mergeCell ref="G1100:G1101"/>
    <mergeCell ref="G1102:G1103"/>
    <mergeCell ref="G1105:G1106"/>
    <mergeCell ref="G1107:G1108"/>
    <mergeCell ref="G1114:G1115"/>
    <mergeCell ref="G1116:G1118"/>
    <mergeCell ref="G1119:G1120"/>
    <mergeCell ref="G1122:G1123"/>
    <mergeCell ref="G1125:G1127"/>
    <mergeCell ref="G1128:G1129"/>
    <mergeCell ref="G1130:G1132"/>
    <mergeCell ref="G1133:G1135"/>
    <mergeCell ref="G1136:G1137"/>
    <mergeCell ref="G1139:G1141"/>
    <mergeCell ref="G1146:G1147"/>
    <mergeCell ref="G1148:G1149"/>
    <mergeCell ref="G1150:G1151"/>
    <mergeCell ref="G1153:G1156"/>
    <mergeCell ref="G1157:G1159"/>
    <mergeCell ref="G1161:G1162"/>
    <mergeCell ref="G1166:G1167"/>
    <mergeCell ref="G1168:G1169"/>
    <mergeCell ref="G1178:G1180"/>
    <mergeCell ref="G1182:G1183"/>
    <mergeCell ref="G1185:G1186"/>
    <mergeCell ref="G1187:G1188"/>
    <mergeCell ref="G1194:G1195"/>
    <mergeCell ref="G1202:G1203"/>
    <mergeCell ref="G1210:G1211"/>
    <mergeCell ref="G1224:G1225"/>
    <mergeCell ref="G1229:G1230"/>
    <mergeCell ref="G1234:G1236"/>
    <mergeCell ref="G1237:G1238"/>
    <mergeCell ref="G1241:G1242"/>
    <mergeCell ref="G1269:G1270"/>
    <mergeCell ref="G1273:G1274"/>
    <mergeCell ref="G1275:G1276"/>
    <mergeCell ref="G1278:G1279"/>
    <mergeCell ref="G1281:G1283"/>
    <mergeCell ref="G1287:G1288"/>
    <mergeCell ref="G1290:G1292"/>
    <mergeCell ref="G1294:G1295"/>
    <mergeCell ref="G1298:G1300"/>
    <mergeCell ref="G1302:G1303"/>
    <mergeCell ref="G1304:G1305"/>
    <mergeCell ref="G1306:G1308"/>
    <mergeCell ref="G1314:G1315"/>
    <mergeCell ref="G1316:G1320"/>
    <mergeCell ref="G1328:G1329"/>
    <mergeCell ref="G1331:G1332"/>
    <mergeCell ref="G1334:G1335"/>
    <mergeCell ref="G1337:G1341"/>
    <mergeCell ref="G1345:G1347"/>
    <mergeCell ref="G1349:G1351"/>
    <mergeCell ref="G1353:G1358"/>
    <mergeCell ref="G1360:G1361"/>
    <mergeCell ref="G1367:G1369"/>
    <mergeCell ref="G1374:G1376"/>
    <mergeCell ref="G1377:G1378"/>
    <mergeCell ref="G1379:G1380"/>
    <mergeCell ref="G1381:G1382"/>
    <mergeCell ref="G1383:G1384"/>
    <mergeCell ref="G1386:G1387"/>
    <mergeCell ref="G1390:G1391"/>
    <mergeCell ref="G1393:G1394"/>
    <mergeCell ref="G1396:G1397"/>
    <mergeCell ref="G1398:G1399"/>
    <mergeCell ref="G1401:G1402"/>
    <mergeCell ref="G1403:G1406"/>
    <mergeCell ref="G1409:G1410"/>
    <mergeCell ref="G1413:G1415"/>
    <mergeCell ref="G1416:G1417"/>
    <mergeCell ref="G1418:G1419"/>
    <mergeCell ref="G1420:G1421"/>
    <mergeCell ref="G1422:G1423"/>
    <mergeCell ref="G1434:G1436"/>
    <mergeCell ref="G1440:G1441"/>
    <mergeCell ref="G1443:G1444"/>
    <mergeCell ref="G1445:G1446"/>
    <mergeCell ref="G1450:G1451"/>
    <mergeCell ref="G1452:G1453"/>
    <mergeCell ref="G1458:G1459"/>
    <mergeCell ref="G1461:G1462"/>
    <mergeCell ref="G1463:G1464"/>
    <mergeCell ref="G1466:G1467"/>
    <mergeCell ref="G1474:G1475"/>
    <mergeCell ref="G1476:G1478"/>
    <mergeCell ref="G1488:G1489"/>
    <mergeCell ref="G1503:G1504"/>
    <mergeCell ref="G1511:G1512"/>
    <mergeCell ref="G1515:G1517"/>
    <mergeCell ref="G1519:G1520"/>
    <mergeCell ref="G1523:G1524"/>
    <mergeCell ref="G1527:G1528"/>
    <mergeCell ref="G1531:G1532"/>
    <mergeCell ref="G1533:G1534"/>
    <mergeCell ref="G1538:G1539"/>
    <mergeCell ref="G1543:G1544"/>
    <mergeCell ref="G1546:G1549"/>
    <mergeCell ref="G1552:G1555"/>
    <mergeCell ref="G1560:G1561"/>
    <mergeCell ref="G1564:G1566"/>
    <mergeCell ref="G1567:G1568"/>
    <mergeCell ref="G1569:G1570"/>
    <mergeCell ref="G1573:G1574"/>
    <mergeCell ref="G1575:G1576"/>
    <mergeCell ref="G1577:G1578"/>
    <mergeCell ref="G1579:G1580"/>
    <mergeCell ref="G1584:G1586"/>
    <mergeCell ref="G1589:G1590"/>
    <mergeCell ref="G1594:G1595"/>
    <mergeCell ref="G1599:G1600"/>
    <mergeCell ref="G1602:G1603"/>
    <mergeCell ref="G1604:G1606"/>
    <mergeCell ref="G1610:G1611"/>
    <mergeCell ref="G1612:G1613"/>
    <mergeCell ref="G1615:G1616"/>
    <mergeCell ref="G1618:G1620"/>
    <mergeCell ref="G1624:G1625"/>
    <mergeCell ref="G1628:G1629"/>
    <mergeCell ref="G1631:G1632"/>
    <mergeCell ref="G1635:G1638"/>
    <mergeCell ref="G1639:G1641"/>
    <mergeCell ref="G1644:G1646"/>
    <mergeCell ref="G1647:G1648"/>
    <mergeCell ref="G1650:G1651"/>
    <mergeCell ref="G1652:G1654"/>
    <mergeCell ref="G1656:G1657"/>
    <mergeCell ref="G1662:G1663"/>
    <mergeCell ref="G1667:G1670"/>
    <mergeCell ref="G1671:G1672"/>
    <mergeCell ref="G1673:G1674"/>
    <mergeCell ref="G1676:G1677"/>
    <mergeCell ref="G1680:G1682"/>
    <mergeCell ref="G1683:G1685"/>
    <mergeCell ref="G1687:G1688"/>
    <mergeCell ref="G1691:G1692"/>
    <mergeCell ref="G1694:G1695"/>
    <mergeCell ref="G1702:G1706"/>
    <mergeCell ref="G1707:G1709"/>
    <mergeCell ref="G1712:G1713"/>
    <mergeCell ref="G1723:G1724"/>
    <mergeCell ref="G1728:G1729"/>
    <mergeCell ref="G1730:G1731"/>
    <mergeCell ref="G1732:G1735"/>
    <mergeCell ref="G1744:G1745"/>
    <mergeCell ref="G1759:G1760"/>
    <mergeCell ref="G1768:G1769"/>
    <mergeCell ref="G1772:G1773"/>
    <mergeCell ref="G1781:G1782"/>
    <mergeCell ref="G1786:G1787"/>
    <mergeCell ref="G1788:G1789"/>
    <mergeCell ref="G1795:G1796"/>
    <mergeCell ref="G1797:G1798"/>
    <mergeCell ref="G1811:G1812"/>
    <mergeCell ref="G1813:G1814"/>
    <mergeCell ref="G1815:G1816"/>
    <mergeCell ref="G1817:G1818"/>
    <mergeCell ref="G1823:G1825"/>
    <mergeCell ref="G1826:G1827"/>
    <mergeCell ref="G1837:G1838"/>
    <mergeCell ref="G1839:G1840"/>
    <mergeCell ref="G1841:G1842"/>
    <mergeCell ref="G1843:G1844"/>
    <mergeCell ref="G1846:G1847"/>
    <mergeCell ref="G1848:G1849"/>
    <mergeCell ref="G1858:G1859"/>
    <mergeCell ref="G1860:G1862"/>
    <mergeCell ref="G1869:G1870"/>
    <mergeCell ref="G1871:G1872"/>
    <mergeCell ref="G1873:G1874"/>
    <mergeCell ref="G1879:G1880"/>
    <mergeCell ref="G1881:G1882"/>
    <mergeCell ref="G1883:G1884"/>
    <mergeCell ref="G1885:G1887"/>
    <mergeCell ref="G1888:G1891"/>
    <mergeCell ref="G1893:G1894"/>
    <mergeCell ref="G1895:G1897"/>
    <mergeCell ref="G1900:G1901"/>
    <mergeCell ref="G1903:G1904"/>
    <mergeCell ref="G1906:G1907"/>
    <mergeCell ref="G1908:G1910"/>
    <mergeCell ref="G1911:G1912"/>
    <mergeCell ref="G1919:G1921"/>
    <mergeCell ref="G1923:G1925"/>
    <mergeCell ref="G1928:G1929"/>
    <mergeCell ref="G1931:G1932"/>
    <mergeCell ref="G1934:G1936"/>
    <mergeCell ref="G1937:G1939"/>
    <mergeCell ref="G1943:G1944"/>
    <mergeCell ref="G1945:G1946"/>
    <mergeCell ref="G1948:G1949"/>
    <mergeCell ref="G1951:G1952"/>
    <mergeCell ref="G1957:G1958"/>
    <mergeCell ref="G1961:G1962"/>
    <mergeCell ref="G1965:G1966"/>
    <mergeCell ref="G1967:G1968"/>
    <mergeCell ref="G1969:G1970"/>
    <mergeCell ref="G1971:G1972"/>
    <mergeCell ref="G1984:G1985"/>
    <mergeCell ref="G1993:G1994"/>
    <mergeCell ref="G1999:G2000"/>
    <mergeCell ref="G2002:G2003"/>
    <mergeCell ref="G2006:G2007"/>
    <mergeCell ref="G2010:G2011"/>
    <mergeCell ref="G2013:G2014"/>
    <mergeCell ref="G2016:G2017"/>
    <mergeCell ref="G2018:G2019"/>
    <mergeCell ref="I90:I91"/>
    <mergeCell ref="I92:I93"/>
    <mergeCell ref="I96:I97"/>
    <mergeCell ref="I98:I99"/>
    <mergeCell ref="I103:I104"/>
    <mergeCell ref="I109:I111"/>
    <mergeCell ref="I112:I113"/>
    <mergeCell ref="I114:I115"/>
    <mergeCell ref="I116:I117"/>
    <mergeCell ref="I118:I119"/>
    <mergeCell ref="I120:I122"/>
    <mergeCell ref="I123:I124"/>
    <mergeCell ref="I125:I126"/>
    <mergeCell ref="I127:I129"/>
    <mergeCell ref="I130:I131"/>
    <mergeCell ref="I132:I133"/>
    <mergeCell ref="I134:I136"/>
    <mergeCell ref="I137:I138"/>
    <mergeCell ref="I139:I141"/>
    <mergeCell ref="I142:I145"/>
    <mergeCell ref="I149:I150"/>
    <mergeCell ref="I151:I152"/>
    <mergeCell ref="I156:I157"/>
    <mergeCell ref="I158:I159"/>
    <mergeCell ref="I160:I161"/>
    <mergeCell ref="I173:I174"/>
    <mergeCell ref="I178:I179"/>
    <mergeCell ref="I191:I193"/>
    <mergeCell ref="I195:I196"/>
    <mergeCell ref="I198:I199"/>
    <mergeCell ref="I203:I204"/>
    <mergeCell ref="I211:I212"/>
    <mergeCell ref="I218:I219"/>
    <mergeCell ref="I220:I221"/>
    <mergeCell ref="I222:I224"/>
    <mergeCell ref="I225:I226"/>
    <mergeCell ref="I236:I237"/>
    <mergeCell ref="I267:I268"/>
    <mergeCell ref="I274:I275"/>
    <mergeCell ref="I276:I277"/>
    <mergeCell ref="I280:I281"/>
    <mergeCell ref="I284:I285"/>
    <mergeCell ref="I309:I310"/>
    <mergeCell ref="I311:I312"/>
    <mergeCell ref="I313:I314"/>
    <mergeCell ref="I317:I322"/>
    <mergeCell ref="I323:I324"/>
    <mergeCell ref="I325:I326"/>
    <mergeCell ref="I327:I328"/>
    <mergeCell ref="I331:I332"/>
    <mergeCell ref="I333:I336"/>
    <mergeCell ref="I338:I339"/>
    <mergeCell ref="I342:I343"/>
    <mergeCell ref="I643:I644"/>
    <mergeCell ref="I645:I648"/>
    <mergeCell ref="I650:I651"/>
    <mergeCell ref="I653:I654"/>
    <mergeCell ref="I666:I668"/>
    <mergeCell ref="I669:I670"/>
    <mergeCell ref="I672:I673"/>
    <mergeCell ref="I674:I675"/>
    <mergeCell ref="I676:I678"/>
    <mergeCell ref="I682:I683"/>
    <mergeCell ref="I684:I685"/>
    <mergeCell ref="I689:I691"/>
    <mergeCell ref="I696:I697"/>
    <mergeCell ref="I700:I701"/>
    <mergeCell ref="I703:I704"/>
    <mergeCell ref="I705:I706"/>
    <mergeCell ref="I707:I708"/>
    <mergeCell ref="I710:I711"/>
    <mergeCell ref="I712:I713"/>
    <mergeCell ref="I714:I715"/>
    <mergeCell ref="I721:I722"/>
    <mergeCell ref="I724:I726"/>
    <mergeCell ref="I727:I728"/>
    <mergeCell ref="I732:I733"/>
    <mergeCell ref="I734:I736"/>
    <mergeCell ref="I744:I745"/>
    <mergeCell ref="I746:I748"/>
    <mergeCell ref="I749:I751"/>
    <mergeCell ref="I753:I754"/>
    <mergeCell ref="I755:I757"/>
    <mergeCell ref="I758:I759"/>
    <mergeCell ref="I760:I761"/>
    <mergeCell ref="I790:I791"/>
    <mergeCell ref="I818:I819"/>
    <mergeCell ref="I886:I888"/>
    <mergeCell ref="I891:I892"/>
    <mergeCell ref="I894:I895"/>
    <mergeCell ref="I896:I897"/>
    <mergeCell ref="I898:I899"/>
    <mergeCell ref="I900:I901"/>
    <mergeCell ref="I902:I905"/>
    <mergeCell ref="I906:I907"/>
    <mergeCell ref="I908:I909"/>
    <mergeCell ref="I910:I911"/>
    <mergeCell ref="I918:I920"/>
    <mergeCell ref="I921:I922"/>
    <mergeCell ref="I923:I926"/>
    <mergeCell ref="I928:I929"/>
    <mergeCell ref="I930:I931"/>
    <mergeCell ref="I933:I934"/>
    <mergeCell ref="I936:I937"/>
    <mergeCell ref="I939:I940"/>
    <mergeCell ref="I942:I943"/>
    <mergeCell ref="I945:I946"/>
    <mergeCell ref="I947:I948"/>
    <mergeCell ref="I950:I952"/>
    <mergeCell ref="I953:I954"/>
    <mergeCell ref="I956:I957"/>
    <mergeCell ref="I959:I961"/>
    <mergeCell ref="I962:I963"/>
    <mergeCell ref="I964:I967"/>
    <mergeCell ref="I968:I969"/>
    <mergeCell ref="I971:I973"/>
    <mergeCell ref="I975:I976"/>
    <mergeCell ref="I979:I980"/>
    <mergeCell ref="I981:I982"/>
    <mergeCell ref="I983:I985"/>
    <mergeCell ref="I988:I989"/>
    <mergeCell ref="I996:I997"/>
    <mergeCell ref="I999:I1000"/>
    <mergeCell ref="I1001:I1003"/>
    <mergeCell ref="I1004:I1006"/>
    <mergeCell ref="I1007:I1008"/>
    <mergeCell ref="I1009:I1010"/>
    <mergeCell ref="I1012:I1013"/>
    <mergeCell ref="I1014:I1017"/>
    <mergeCell ref="I1018:I1020"/>
    <mergeCell ref="I1021:I1023"/>
    <mergeCell ref="I1025:I1026"/>
    <mergeCell ref="I1031:I1032"/>
    <mergeCell ref="I1041:I1043"/>
    <mergeCell ref="I1046:I1047"/>
    <mergeCell ref="I1048:I1049"/>
    <mergeCell ref="I1053:I1055"/>
    <mergeCell ref="I1056:I1057"/>
    <mergeCell ref="I1058:I1059"/>
    <mergeCell ref="I1061:I1062"/>
    <mergeCell ref="I1064:I1068"/>
    <mergeCell ref="I1073:I1074"/>
    <mergeCell ref="I1076:I1077"/>
    <mergeCell ref="I1078:I1081"/>
    <mergeCell ref="I1082:I1083"/>
    <mergeCell ref="I1085:I1086"/>
    <mergeCell ref="I1092:I1094"/>
    <mergeCell ref="I1097:I1098"/>
    <mergeCell ref="I1100:I1101"/>
    <mergeCell ref="I1102:I1103"/>
    <mergeCell ref="I1531:I1532"/>
    <mergeCell ref="I1538:I1539"/>
    <mergeCell ref="I1546:I1549"/>
    <mergeCell ref="I1552:I1555"/>
    <mergeCell ref="I1560:I1561"/>
    <mergeCell ref="I1564:I1566"/>
    <mergeCell ref="I1567:I1568"/>
    <mergeCell ref="I1569:I1570"/>
    <mergeCell ref="I1573:I1574"/>
    <mergeCell ref="I1575:I1576"/>
    <mergeCell ref="I1577:I1578"/>
    <mergeCell ref="I1579:I1580"/>
    <mergeCell ref="I1584:I1586"/>
    <mergeCell ref="I1589:I1590"/>
    <mergeCell ref="I1604:I1606"/>
    <mergeCell ref="I1610:I1611"/>
    <mergeCell ref="I1612:I1613"/>
    <mergeCell ref="I1618:I1620"/>
    <mergeCell ref="I1624:I1625"/>
    <mergeCell ref="I1702:I1706"/>
    <mergeCell ref="I1707:I1709"/>
    <mergeCell ref="I1712:I1713"/>
    <mergeCell ref="I1730:I1731"/>
    <mergeCell ref="I1744:I1745"/>
    <mergeCell ref="I1759:I1760"/>
    <mergeCell ref="I1768:I1769"/>
    <mergeCell ref="I1781:I1782"/>
    <mergeCell ref="I1786:I1787"/>
    <mergeCell ref="I1788:I1789"/>
    <mergeCell ref="I1795:I1796"/>
    <mergeCell ref="I1797:I1798"/>
    <mergeCell ref="I1811:I1812"/>
    <mergeCell ref="I1813:I1814"/>
    <mergeCell ref="I1815:I1816"/>
    <mergeCell ref="I1817:I1818"/>
    <mergeCell ref="I1823:I1825"/>
    <mergeCell ref="I1826:I1827"/>
    <mergeCell ref="I1837:I1838"/>
    <mergeCell ref="I1839:I1840"/>
    <mergeCell ref="I1841:I1842"/>
    <mergeCell ref="I1843:I1844"/>
    <mergeCell ref="I1846:I1847"/>
    <mergeCell ref="I1848:I1849"/>
    <mergeCell ref="I1858:I1859"/>
    <mergeCell ref="I1860:I1862"/>
    <mergeCell ref="I1869:I1870"/>
    <mergeCell ref="I1871:I1872"/>
    <mergeCell ref="I1873:I1874"/>
    <mergeCell ref="I1879:I1880"/>
    <mergeCell ref="I1881:I1882"/>
    <mergeCell ref="I1883:I1884"/>
    <mergeCell ref="I1888:I1891"/>
    <mergeCell ref="I1893:I1894"/>
    <mergeCell ref="I1895:I1897"/>
    <mergeCell ref="I1999:I2000"/>
    <mergeCell ref="I2002:I2003"/>
    <mergeCell ref="I2013:I2014"/>
    <mergeCell ref="K580:K581"/>
    <mergeCell ref="L7:L8"/>
    <mergeCell ref="L10:L12"/>
    <mergeCell ref="L13:L14"/>
    <mergeCell ref="L19:L20"/>
    <mergeCell ref="L22:L23"/>
    <mergeCell ref="L24:L25"/>
    <mergeCell ref="L29:L30"/>
    <mergeCell ref="L38:L40"/>
    <mergeCell ref="L42:L44"/>
    <mergeCell ref="L45:L46"/>
    <mergeCell ref="L48:L49"/>
    <mergeCell ref="L59:L60"/>
    <mergeCell ref="L68:L69"/>
    <mergeCell ref="L90:L91"/>
    <mergeCell ref="L92:L93"/>
    <mergeCell ref="L96:L97"/>
    <mergeCell ref="L98:L99"/>
    <mergeCell ref="L103:L104"/>
    <mergeCell ref="L109:L111"/>
    <mergeCell ref="L112:L113"/>
    <mergeCell ref="L114:L115"/>
    <mergeCell ref="L116:L117"/>
    <mergeCell ref="L118:L119"/>
    <mergeCell ref="L120:L122"/>
    <mergeCell ref="L123:L124"/>
    <mergeCell ref="L125:L126"/>
    <mergeCell ref="L127:L129"/>
    <mergeCell ref="L130:L131"/>
    <mergeCell ref="L132:L133"/>
    <mergeCell ref="L134:L136"/>
    <mergeCell ref="L137:L138"/>
    <mergeCell ref="L139:L141"/>
    <mergeCell ref="L142:L145"/>
    <mergeCell ref="L148:L150"/>
    <mergeCell ref="L151:L152"/>
    <mergeCell ref="L156:L157"/>
    <mergeCell ref="L158:L159"/>
    <mergeCell ref="L160:L161"/>
    <mergeCell ref="L163:L165"/>
    <mergeCell ref="L166:L167"/>
    <mergeCell ref="L173:L174"/>
    <mergeCell ref="L178:L179"/>
    <mergeCell ref="L183:L184"/>
    <mergeCell ref="L189:L190"/>
    <mergeCell ref="L191:L193"/>
    <mergeCell ref="L195:L196"/>
    <mergeCell ref="L198:L199"/>
    <mergeCell ref="L203:L204"/>
    <mergeCell ref="L211:L212"/>
    <mergeCell ref="L218:L219"/>
    <mergeCell ref="L220:L221"/>
    <mergeCell ref="L222:L224"/>
    <mergeCell ref="L225:L226"/>
    <mergeCell ref="L236:L237"/>
    <mergeCell ref="L239:L240"/>
    <mergeCell ref="L241:L243"/>
    <mergeCell ref="L244:L246"/>
    <mergeCell ref="L247:L249"/>
    <mergeCell ref="L250:L251"/>
    <mergeCell ref="L252:L253"/>
    <mergeCell ref="L255:L256"/>
    <mergeCell ref="L259:L261"/>
    <mergeCell ref="L263:L266"/>
    <mergeCell ref="L267:L268"/>
    <mergeCell ref="L274:L275"/>
    <mergeCell ref="L276:L277"/>
    <mergeCell ref="L280:L281"/>
    <mergeCell ref="L284:L285"/>
    <mergeCell ref="L291:L292"/>
    <mergeCell ref="L294:L296"/>
    <mergeCell ref="L298:L299"/>
    <mergeCell ref="L302:L303"/>
    <mergeCell ref="L304:L306"/>
    <mergeCell ref="L307:L308"/>
    <mergeCell ref="L309:L310"/>
    <mergeCell ref="L311:L312"/>
    <mergeCell ref="L313:L314"/>
    <mergeCell ref="L317:L322"/>
    <mergeCell ref="L323:L324"/>
    <mergeCell ref="L325:L326"/>
    <mergeCell ref="L327:L328"/>
    <mergeCell ref="L331:L332"/>
    <mergeCell ref="L333:L336"/>
    <mergeCell ref="L338:L339"/>
    <mergeCell ref="L341:L343"/>
    <mergeCell ref="L345:L346"/>
    <mergeCell ref="L347:L348"/>
    <mergeCell ref="L349:L353"/>
    <mergeCell ref="L355:L357"/>
    <mergeCell ref="L359:L360"/>
    <mergeCell ref="L361:L363"/>
    <mergeCell ref="L365:L366"/>
    <mergeCell ref="L368:L369"/>
    <mergeCell ref="L373:L374"/>
    <mergeCell ref="L375:L376"/>
    <mergeCell ref="L380:L382"/>
    <mergeCell ref="L383:L385"/>
    <mergeCell ref="L386:L389"/>
    <mergeCell ref="L390:L391"/>
    <mergeCell ref="L392:L393"/>
    <mergeCell ref="L394:L395"/>
    <mergeCell ref="L396:L398"/>
    <mergeCell ref="L399:L400"/>
    <mergeCell ref="L401:L402"/>
    <mergeCell ref="L403:L404"/>
    <mergeCell ref="L409:L412"/>
    <mergeCell ref="L417:L418"/>
    <mergeCell ref="L419:L420"/>
    <mergeCell ref="L422:L424"/>
    <mergeCell ref="L426:L427"/>
    <mergeCell ref="L429:L431"/>
    <mergeCell ref="L432:L433"/>
    <mergeCell ref="L435:L437"/>
    <mergeCell ref="L438:L439"/>
    <mergeCell ref="L441:L442"/>
    <mergeCell ref="L444:L446"/>
    <mergeCell ref="L448:L449"/>
    <mergeCell ref="L451:L455"/>
    <mergeCell ref="L456:L457"/>
    <mergeCell ref="L461:L462"/>
    <mergeCell ref="L463:L464"/>
    <mergeCell ref="L465:L470"/>
    <mergeCell ref="L471:L472"/>
    <mergeCell ref="L473:L474"/>
    <mergeCell ref="L477:L478"/>
    <mergeCell ref="L479:L480"/>
    <mergeCell ref="L481:L482"/>
    <mergeCell ref="L483:L484"/>
    <mergeCell ref="L485:L486"/>
    <mergeCell ref="L487:L488"/>
    <mergeCell ref="L490:L492"/>
    <mergeCell ref="L493:L494"/>
    <mergeCell ref="L495:L496"/>
    <mergeCell ref="L497:L498"/>
    <mergeCell ref="L500:L503"/>
    <mergeCell ref="L504:L505"/>
    <mergeCell ref="L506:L507"/>
    <mergeCell ref="L508:L509"/>
    <mergeCell ref="L510:L511"/>
    <mergeCell ref="L512:L513"/>
    <mergeCell ref="L514:L515"/>
    <mergeCell ref="L516:L519"/>
    <mergeCell ref="L520:L522"/>
    <mergeCell ref="L524:L525"/>
    <mergeCell ref="L526:L528"/>
    <mergeCell ref="L529:L530"/>
    <mergeCell ref="L533:L534"/>
    <mergeCell ref="L537:L539"/>
    <mergeCell ref="L543:L544"/>
    <mergeCell ref="L545:L547"/>
    <mergeCell ref="L551:L552"/>
    <mergeCell ref="L556:L557"/>
    <mergeCell ref="L559:L560"/>
    <mergeCell ref="L561:L562"/>
    <mergeCell ref="L563:L564"/>
    <mergeCell ref="L565:L566"/>
    <mergeCell ref="L572:L573"/>
    <mergeCell ref="L574:L575"/>
    <mergeCell ref="L577:L578"/>
    <mergeCell ref="L579:L581"/>
    <mergeCell ref="L582:L583"/>
    <mergeCell ref="L586:L587"/>
    <mergeCell ref="L588:L589"/>
    <mergeCell ref="L592:L593"/>
    <mergeCell ref="L598:L600"/>
    <mergeCell ref="L602:L605"/>
    <mergeCell ref="L606:L607"/>
    <mergeCell ref="L608:L609"/>
    <mergeCell ref="L610:L613"/>
    <mergeCell ref="L614:L616"/>
    <mergeCell ref="L617:L618"/>
    <mergeCell ref="L619:L621"/>
    <mergeCell ref="L625:L626"/>
    <mergeCell ref="L628:L629"/>
    <mergeCell ref="L631:L632"/>
    <mergeCell ref="L633:L634"/>
    <mergeCell ref="L637:L638"/>
    <mergeCell ref="L643:L644"/>
    <mergeCell ref="L645:L648"/>
    <mergeCell ref="L650:L651"/>
    <mergeCell ref="L653:L654"/>
    <mergeCell ref="L658:L659"/>
    <mergeCell ref="L661:L662"/>
    <mergeCell ref="L666:L668"/>
    <mergeCell ref="L669:L670"/>
    <mergeCell ref="L672:L673"/>
    <mergeCell ref="L674:L675"/>
    <mergeCell ref="L676:L678"/>
    <mergeCell ref="L682:L683"/>
    <mergeCell ref="L684:L685"/>
    <mergeCell ref="L689:L691"/>
    <mergeCell ref="L696:L697"/>
    <mergeCell ref="L700:L701"/>
    <mergeCell ref="L703:L704"/>
    <mergeCell ref="L705:L706"/>
    <mergeCell ref="L707:L708"/>
    <mergeCell ref="L710:L711"/>
    <mergeCell ref="L712:L713"/>
    <mergeCell ref="L714:L715"/>
    <mergeCell ref="L717:L719"/>
    <mergeCell ref="L721:L722"/>
    <mergeCell ref="L724:L726"/>
    <mergeCell ref="L727:L728"/>
    <mergeCell ref="L732:L733"/>
    <mergeCell ref="L734:L736"/>
    <mergeCell ref="L744:L745"/>
    <mergeCell ref="L746:L748"/>
    <mergeCell ref="L749:L751"/>
    <mergeCell ref="L753:L754"/>
    <mergeCell ref="L755:L757"/>
    <mergeCell ref="L758:L759"/>
    <mergeCell ref="L760:L761"/>
    <mergeCell ref="L768:L769"/>
    <mergeCell ref="L770:L771"/>
    <mergeCell ref="L773:L774"/>
    <mergeCell ref="L776:L777"/>
    <mergeCell ref="L778:L781"/>
    <mergeCell ref="L785:L786"/>
    <mergeCell ref="L787:L788"/>
    <mergeCell ref="L790:L791"/>
    <mergeCell ref="L792:L793"/>
    <mergeCell ref="L794:L797"/>
    <mergeCell ref="L799:L800"/>
    <mergeCell ref="L804:L805"/>
    <mergeCell ref="L806:L807"/>
    <mergeCell ref="L808:L810"/>
    <mergeCell ref="L811:L812"/>
    <mergeCell ref="L815:L816"/>
    <mergeCell ref="L818:L819"/>
    <mergeCell ref="L830:L831"/>
    <mergeCell ref="L834:L835"/>
    <mergeCell ref="L837:L838"/>
    <mergeCell ref="L843:L844"/>
    <mergeCell ref="L847:L848"/>
    <mergeCell ref="L849:L850"/>
    <mergeCell ref="L851:L853"/>
    <mergeCell ref="L854:L856"/>
    <mergeCell ref="L857:L858"/>
    <mergeCell ref="L859:L860"/>
    <mergeCell ref="L861:L863"/>
    <mergeCell ref="L865:L866"/>
    <mergeCell ref="L868:L869"/>
    <mergeCell ref="L873:L874"/>
    <mergeCell ref="L880:L882"/>
    <mergeCell ref="L886:L888"/>
    <mergeCell ref="L891:L892"/>
    <mergeCell ref="L894:L895"/>
    <mergeCell ref="L896:L897"/>
    <mergeCell ref="L898:L899"/>
    <mergeCell ref="L900:L901"/>
    <mergeCell ref="L902:L905"/>
    <mergeCell ref="L906:L907"/>
    <mergeCell ref="L908:L909"/>
    <mergeCell ref="L910:L911"/>
    <mergeCell ref="L918:L920"/>
    <mergeCell ref="L921:L922"/>
    <mergeCell ref="L923:L926"/>
    <mergeCell ref="L928:L929"/>
    <mergeCell ref="L930:L931"/>
    <mergeCell ref="L933:L934"/>
    <mergeCell ref="L936:L937"/>
    <mergeCell ref="L939:L940"/>
    <mergeCell ref="L942:L943"/>
    <mergeCell ref="L945:L946"/>
    <mergeCell ref="L947:L948"/>
    <mergeCell ref="L950:L952"/>
    <mergeCell ref="L953:L954"/>
    <mergeCell ref="L956:L957"/>
    <mergeCell ref="L959:L961"/>
    <mergeCell ref="L962:L963"/>
    <mergeCell ref="L964:L967"/>
    <mergeCell ref="L968:L969"/>
    <mergeCell ref="L971:L973"/>
    <mergeCell ref="L975:L976"/>
    <mergeCell ref="L979:L980"/>
    <mergeCell ref="L981:L982"/>
    <mergeCell ref="L983:L985"/>
    <mergeCell ref="L988:L989"/>
    <mergeCell ref="L996:L997"/>
    <mergeCell ref="L999:L1000"/>
    <mergeCell ref="L1001:L1003"/>
    <mergeCell ref="L1004:L1006"/>
    <mergeCell ref="L1007:L1008"/>
    <mergeCell ref="L1009:L1010"/>
    <mergeCell ref="L1012:L1013"/>
    <mergeCell ref="L1014:L1017"/>
    <mergeCell ref="L1018:L1020"/>
    <mergeCell ref="L1021:L1023"/>
    <mergeCell ref="L1025:L1026"/>
    <mergeCell ref="L1031:L1032"/>
    <mergeCell ref="L1033:L1034"/>
    <mergeCell ref="L1041:L1043"/>
    <mergeCell ref="L1046:L1047"/>
    <mergeCell ref="L1048:L1049"/>
    <mergeCell ref="L1051:L1052"/>
    <mergeCell ref="L1053:L1055"/>
    <mergeCell ref="L1056:L1057"/>
    <mergeCell ref="L1058:L1059"/>
    <mergeCell ref="L1061:L1062"/>
    <mergeCell ref="L1064:L1068"/>
    <mergeCell ref="L1070:L1072"/>
    <mergeCell ref="L1073:L1074"/>
    <mergeCell ref="L1076:L1077"/>
    <mergeCell ref="L1078:L1081"/>
    <mergeCell ref="L1082:L1083"/>
    <mergeCell ref="L1085:L1086"/>
    <mergeCell ref="L1092:L1094"/>
    <mergeCell ref="L1097:L1098"/>
    <mergeCell ref="L1100:L1101"/>
    <mergeCell ref="L1102:L1103"/>
    <mergeCell ref="L1105:L1106"/>
    <mergeCell ref="L1107:L1108"/>
    <mergeCell ref="L1114:L1115"/>
    <mergeCell ref="L1116:L1118"/>
    <mergeCell ref="L1119:L1120"/>
    <mergeCell ref="L1122:L1123"/>
    <mergeCell ref="L1125:L1127"/>
    <mergeCell ref="L1128:L1129"/>
    <mergeCell ref="L1130:L1132"/>
    <mergeCell ref="L1133:L1135"/>
    <mergeCell ref="L1136:L1137"/>
    <mergeCell ref="L1139:L1141"/>
    <mergeCell ref="L1146:L1147"/>
    <mergeCell ref="L1148:L1149"/>
    <mergeCell ref="L1150:L1151"/>
    <mergeCell ref="L1153:L1156"/>
    <mergeCell ref="L1157:L1159"/>
    <mergeCell ref="L1161:L1162"/>
    <mergeCell ref="L1166:L1167"/>
    <mergeCell ref="L1168:L1169"/>
    <mergeCell ref="L1178:L1180"/>
    <mergeCell ref="L1182:L1183"/>
    <mergeCell ref="L1185:L1186"/>
    <mergeCell ref="L1187:L1188"/>
    <mergeCell ref="L1194:L1195"/>
    <mergeCell ref="L1202:L1203"/>
    <mergeCell ref="L1210:L1211"/>
    <mergeCell ref="L1224:L1225"/>
    <mergeCell ref="L1229:L1230"/>
    <mergeCell ref="L1234:L1236"/>
    <mergeCell ref="L1237:L1238"/>
    <mergeCell ref="L1241:L1242"/>
    <mergeCell ref="L1269:L1270"/>
    <mergeCell ref="L1273:L1274"/>
    <mergeCell ref="L1275:L1276"/>
    <mergeCell ref="L1278:L1279"/>
    <mergeCell ref="L1281:L1283"/>
    <mergeCell ref="L1287:L1288"/>
    <mergeCell ref="L1290:L1292"/>
    <mergeCell ref="L1294:L1295"/>
    <mergeCell ref="L1298:L1300"/>
    <mergeCell ref="L1302:L1303"/>
    <mergeCell ref="L1304:L1305"/>
    <mergeCell ref="L1306:L1308"/>
    <mergeCell ref="L1314:L1315"/>
    <mergeCell ref="L1316:L1320"/>
    <mergeCell ref="L1328:L1329"/>
    <mergeCell ref="L1331:L1332"/>
    <mergeCell ref="L1334:L1335"/>
    <mergeCell ref="L1337:L1341"/>
    <mergeCell ref="L1345:L1347"/>
    <mergeCell ref="L1349:L1351"/>
    <mergeCell ref="L1353:L1358"/>
    <mergeCell ref="L1360:L1361"/>
    <mergeCell ref="L1367:L1369"/>
    <mergeCell ref="L1374:L1376"/>
    <mergeCell ref="L1377:L1378"/>
    <mergeCell ref="L1379:L1380"/>
    <mergeCell ref="L1381:L1382"/>
    <mergeCell ref="L1383:L1384"/>
    <mergeCell ref="L1386:L1387"/>
    <mergeCell ref="L1390:L1391"/>
    <mergeCell ref="L1393:L1394"/>
    <mergeCell ref="L1396:L1397"/>
    <mergeCell ref="L1398:L1399"/>
    <mergeCell ref="L1401:L1402"/>
    <mergeCell ref="L1403:L1406"/>
    <mergeCell ref="L1409:L1410"/>
    <mergeCell ref="L1413:L1415"/>
    <mergeCell ref="L1416:L1417"/>
    <mergeCell ref="L1418:L1419"/>
    <mergeCell ref="L1420:L1421"/>
    <mergeCell ref="L1422:L1423"/>
    <mergeCell ref="L1434:L1436"/>
    <mergeCell ref="L1440:L1441"/>
    <mergeCell ref="L1443:L1444"/>
    <mergeCell ref="L1445:L1446"/>
    <mergeCell ref="L1450:L1451"/>
    <mergeCell ref="L1452:L1453"/>
    <mergeCell ref="L1458:L1459"/>
    <mergeCell ref="L1461:L1462"/>
    <mergeCell ref="L1463:L1464"/>
    <mergeCell ref="L1466:L1467"/>
    <mergeCell ref="L1474:L1475"/>
    <mergeCell ref="L1476:L1478"/>
    <mergeCell ref="L1488:L1489"/>
    <mergeCell ref="L1503:L1504"/>
    <mergeCell ref="L1511:L1512"/>
    <mergeCell ref="L1515:L1517"/>
    <mergeCell ref="L1519:L1520"/>
    <mergeCell ref="L1523:L1524"/>
    <mergeCell ref="L1527:L1528"/>
    <mergeCell ref="L1531:L1532"/>
    <mergeCell ref="L1533:L1534"/>
    <mergeCell ref="L1538:L1539"/>
    <mergeCell ref="L1543:L1544"/>
    <mergeCell ref="L1546:L1549"/>
    <mergeCell ref="L1552:L1555"/>
    <mergeCell ref="L1560:L1561"/>
    <mergeCell ref="L1564:L1566"/>
    <mergeCell ref="L1567:L1568"/>
    <mergeCell ref="L1569:L1570"/>
    <mergeCell ref="L1573:L1574"/>
    <mergeCell ref="L1575:L1576"/>
    <mergeCell ref="L1577:L1578"/>
    <mergeCell ref="L1579:L1580"/>
    <mergeCell ref="L1584:L1586"/>
    <mergeCell ref="L1589:L1590"/>
    <mergeCell ref="L1594:L1595"/>
    <mergeCell ref="L1599:L1600"/>
    <mergeCell ref="L1602:L1603"/>
    <mergeCell ref="L1604:L1606"/>
    <mergeCell ref="L1610:L1611"/>
    <mergeCell ref="L1612:L1613"/>
    <mergeCell ref="L1615:L1616"/>
    <mergeCell ref="L1618:L1620"/>
    <mergeCell ref="L1624:L1625"/>
    <mergeCell ref="L1628:L1629"/>
    <mergeCell ref="L1631:L1632"/>
    <mergeCell ref="L1635:L1638"/>
    <mergeCell ref="L1639:L1641"/>
    <mergeCell ref="L1644:L1646"/>
    <mergeCell ref="L1647:L1648"/>
    <mergeCell ref="L1650:L1651"/>
    <mergeCell ref="L1652:L1654"/>
    <mergeCell ref="L1656:L1657"/>
    <mergeCell ref="L1662:L1663"/>
    <mergeCell ref="L1667:L1670"/>
    <mergeCell ref="L1671:L1672"/>
    <mergeCell ref="L1673:L1674"/>
    <mergeCell ref="L1676:L1677"/>
    <mergeCell ref="L1680:L1682"/>
    <mergeCell ref="L1683:L1685"/>
    <mergeCell ref="L1687:L1688"/>
    <mergeCell ref="L1691:L1692"/>
    <mergeCell ref="L1694:L1695"/>
    <mergeCell ref="L1702:L1706"/>
    <mergeCell ref="L1707:L1709"/>
    <mergeCell ref="L1712:L1713"/>
    <mergeCell ref="L1723:L1724"/>
    <mergeCell ref="L1728:L1729"/>
    <mergeCell ref="L1730:L1731"/>
    <mergeCell ref="L1732:L1735"/>
    <mergeCell ref="L1744:L1745"/>
    <mergeCell ref="L1759:L1760"/>
    <mergeCell ref="L1768:L1769"/>
    <mergeCell ref="L1772:L1773"/>
    <mergeCell ref="L1781:L1782"/>
    <mergeCell ref="L1786:L1787"/>
    <mergeCell ref="L1788:L1789"/>
    <mergeCell ref="L1795:L1796"/>
    <mergeCell ref="L1797:L1798"/>
    <mergeCell ref="L1811:L1812"/>
    <mergeCell ref="L1813:L1814"/>
    <mergeCell ref="L1815:L1816"/>
    <mergeCell ref="L1817:L1818"/>
    <mergeCell ref="L1823:L1825"/>
    <mergeCell ref="L1826:L1827"/>
    <mergeCell ref="L1837:L1838"/>
    <mergeCell ref="L1839:L1840"/>
    <mergeCell ref="L1841:L1842"/>
    <mergeCell ref="L1843:L1844"/>
    <mergeCell ref="L1846:L1847"/>
    <mergeCell ref="L1848:L1849"/>
    <mergeCell ref="L1858:L1859"/>
    <mergeCell ref="L1860:L1862"/>
    <mergeCell ref="L1869:L1870"/>
    <mergeCell ref="L1871:L1872"/>
    <mergeCell ref="L1873:L1874"/>
    <mergeCell ref="L1879:L1880"/>
    <mergeCell ref="L1881:L1882"/>
    <mergeCell ref="L1883:L1884"/>
    <mergeCell ref="L1885:L1887"/>
    <mergeCell ref="L1888:L1891"/>
    <mergeCell ref="L1893:L1894"/>
    <mergeCell ref="L1895:L1897"/>
    <mergeCell ref="L1900:L1901"/>
    <mergeCell ref="L1903:L1904"/>
    <mergeCell ref="L1906:L1907"/>
    <mergeCell ref="L1908:L1910"/>
    <mergeCell ref="L1911:L1912"/>
    <mergeCell ref="L1919:L1921"/>
    <mergeCell ref="L1923:L1925"/>
    <mergeCell ref="L1928:L1929"/>
    <mergeCell ref="L1931:L1932"/>
    <mergeCell ref="L1934:L1936"/>
    <mergeCell ref="L1937:L1939"/>
    <mergeCell ref="L1943:L1944"/>
    <mergeCell ref="L1945:L1946"/>
    <mergeCell ref="L1948:L1949"/>
    <mergeCell ref="L1951:L1952"/>
    <mergeCell ref="L1957:L1958"/>
    <mergeCell ref="L1961:L1962"/>
    <mergeCell ref="L1965:L1966"/>
    <mergeCell ref="L1967:L1968"/>
    <mergeCell ref="L1969:L1970"/>
    <mergeCell ref="L1971:L1972"/>
    <mergeCell ref="L1984:L1985"/>
    <mergeCell ref="L1993:L1994"/>
    <mergeCell ref="L1999:L2000"/>
    <mergeCell ref="L2002:L2003"/>
    <mergeCell ref="L2006:L2007"/>
    <mergeCell ref="L2010:L2011"/>
    <mergeCell ref="L2013:L2014"/>
    <mergeCell ref="L2016:L2017"/>
    <mergeCell ref="L2018:L2019"/>
    <mergeCell ref="M7:M8"/>
    <mergeCell ref="M10:M12"/>
    <mergeCell ref="M13:M14"/>
    <mergeCell ref="M19:M20"/>
    <mergeCell ref="M22:M23"/>
    <mergeCell ref="M24:M25"/>
    <mergeCell ref="M29:M30"/>
    <mergeCell ref="M38:M40"/>
    <mergeCell ref="M42:M44"/>
    <mergeCell ref="M45:M46"/>
    <mergeCell ref="M48:M49"/>
    <mergeCell ref="M59:M60"/>
    <mergeCell ref="M68:M69"/>
    <mergeCell ref="M90:M91"/>
    <mergeCell ref="M92:M93"/>
    <mergeCell ref="M96:M97"/>
    <mergeCell ref="M98:M99"/>
    <mergeCell ref="M103:M104"/>
    <mergeCell ref="M109:M111"/>
    <mergeCell ref="M112:M113"/>
    <mergeCell ref="M114:M115"/>
    <mergeCell ref="M116:M117"/>
    <mergeCell ref="M118:M119"/>
    <mergeCell ref="M120:M122"/>
    <mergeCell ref="M123:M124"/>
    <mergeCell ref="M125:M126"/>
    <mergeCell ref="M127:M129"/>
    <mergeCell ref="M130:M131"/>
    <mergeCell ref="M132:M133"/>
    <mergeCell ref="M134:M136"/>
    <mergeCell ref="M137:M138"/>
    <mergeCell ref="M139:M141"/>
    <mergeCell ref="M142:M145"/>
    <mergeCell ref="M148:M150"/>
    <mergeCell ref="M151:M152"/>
    <mergeCell ref="M156:M157"/>
    <mergeCell ref="M158:M159"/>
    <mergeCell ref="M160:M161"/>
    <mergeCell ref="M163:M165"/>
    <mergeCell ref="M166:M167"/>
    <mergeCell ref="M173:M174"/>
    <mergeCell ref="M178:M179"/>
    <mergeCell ref="M183:M184"/>
    <mergeCell ref="M189:M190"/>
    <mergeCell ref="M191:M193"/>
    <mergeCell ref="M195:M196"/>
    <mergeCell ref="M198:M199"/>
    <mergeCell ref="M203:M204"/>
    <mergeCell ref="M211:M212"/>
    <mergeCell ref="M218:M219"/>
    <mergeCell ref="M220:M221"/>
    <mergeCell ref="M222:M224"/>
    <mergeCell ref="M225:M226"/>
    <mergeCell ref="M236:M237"/>
    <mergeCell ref="M239:M240"/>
    <mergeCell ref="M241:M243"/>
    <mergeCell ref="M244:M246"/>
    <mergeCell ref="M247:M249"/>
    <mergeCell ref="M250:M251"/>
    <mergeCell ref="M252:M253"/>
    <mergeCell ref="M255:M256"/>
    <mergeCell ref="M259:M261"/>
    <mergeCell ref="M263:M266"/>
    <mergeCell ref="M267:M268"/>
    <mergeCell ref="M274:M275"/>
    <mergeCell ref="M276:M277"/>
    <mergeCell ref="M280:M281"/>
    <mergeCell ref="M284:M285"/>
    <mergeCell ref="M291:M292"/>
    <mergeCell ref="M294:M296"/>
    <mergeCell ref="M298:M299"/>
    <mergeCell ref="M302:M303"/>
    <mergeCell ref="M304:M306"/>
    <mergeCell ref="M307:M308"/>
    <mergeCell ref="M309:M310"/>
    <mergeCell ref="M311:M312"/>
    <mergeCell ref="M313:M314"/>
    <mergeCell ref="M317:M322"/>
    <mergeCell ref="M323:M324"/>
    <mergeCell ref="M325:M326"/>
    <mergeCell ref="M327:M328"/>
    <mergeCell ref="M331:M332"/>
    <mergeCell ref="M333:M336"/>
    <mergeCell ref="M338:M339"/>
    <mergeCell ref="M341:M343"/>
    <mergeCell ref="M345:M346"/>
    <mergeCell ref="M347:M348"/>
    <mergeCell ref="M349:M353"/>
    <mergeCell ref="M355:M357"/>
    <mergeCell ref="M359:M360"/>
    <mergeCell ref="M361:M363"/>
    <mergeCell ref="M365:M366"/>
    <mergeCell ref="M368:M369"/>
    <mergeCell ref="M373:M374"/>
    <mergeCell ref="M375:M376"/>
    <mergeCell ref="M380:M382"/>
    <mergeCell ref="M383:M385"/>
    <mergeCell ref="M386:M389"/>
    <mergeCell ref="M390:M391"/>
    <mergeCell ref="M392:M393"/>
    <mergeCell ref="M394:M395"/>
    <mergeCell ref="M396:M398"/>
    <mergeCell ref="M399:M400"/>
    <mergeCell ref="M401:M402"/>
    <mergeCell ref="M403:M404"/>
    <mergeCell ref="M409:M412"/>
    <mergeCell ref="M417:M418"/>
    <mergeCell ref="M419:M420"/>
    <mergeCell ref="M422:M424"/>
    <mergeCell ref="M426:M427"/>
    <mergeCell ref="M429:M431"/>
    <mergeCell ref="M432:M433"/>
    <mergeCell ref="M435:M437"/>
    <mergeCell ref="M438:M439"/>
    <mergeCell ref="M441:M442"/>
    <mergeCell ref="M444:M446"/>
    <mergeCell ref="M448:M449"/>
    <mergeCell ref="M451:M455"/>
    <mergeCell ref="M456:M457"/>
    <mergeCell ref="M461:M462"/>
    <mergeCell ref="M463:M464"/>
    <mergeCell ref="M465:M470"/>
    <mergeCell ref="M471:M472"/>
    <mergeCell ref="M473:M474"/>
    <mergeCell ref="M477:M478"/>
    <mergeCell ref="M479:M480"/>
    <mergeCell ref="M481:M482"/>
    <mergeCell ref="M483:M484"/>
    <mergeCell ref="M485:M486"/>
    <mergeCell ref="M487:M488"/>
    <mergeCell ref="M490:M492"/>
    <mergeCell ref="M493:M494"/>
    <mergeCell ref="M495:M496"/>
    <mergeCell ref="M497:M498"/>
    <mergeCell ref="M500:M503"/>
    <mergeCell ref="M504:M505"/>
    <mergeCell ref="M506:M507"/>
    <mergeCell ref="M508:M509"/>
    <mergeCell ref="M510:M511"/>
    <mergeCell ref="M512:M513"/>
    <mergeCell ref="M514:M515"/>
    <mergeCell ref="M516:M519"/>
    <mergeCell ref="M520:M522"/>
    <mergeCell ref="M524:M525"/>
    <mergeCell ref="M526:M528"/>
    <mergeCell ref="M529:M530"/>
    <mergeCell ref="M533:M534"/>
    <mergeCell ref="M537:M539"/>
    <mergeCell ref="M543:M544"/>
    <mergeCell ref="M545:M547"/>
    <mergeCell ref="M551:M552"/>
    <mergeCell ref="M556:M557"/>
    <mergeCell ref="M559:M560"/>
    <mergeCell ref="M561:M562"/>
    <mergeCell ref="M563:M564"/>
    <mergeCell ref="M565:M566"/>
    <mergeCell ref="M572:M573"/>
    <mergeCell ref="M574:M575"/>
    <mergeCell ref="M577:M578"/>
    <mergeCell ref="M579:M581"/>
    <mergeCell ref="M582:M583"/>
    <mergeCell ref="M588:M589"/>
    <mergeCell ref="M592:M593"/>
    <mergeCell ref="M598:M600"/>
    <mergeCell ref="M602:M605"/>
    <mergeCell ref="M608:M609"/>
    <mergeCell ref="M610:M613"/>
    <mergeCell ref="M614:M616"/>
    <mergeCell ref="M617:M618"/>
    <mergeCell ref="M619:M621"/>
    <mergeCell ref="M625:M626"/>
    <mergeCell ref="M631:M632"/>
    <mergeCell ref="M633:M634"/>
    <mergeCell ref="M637:M638"/>
    <mergeCell ref="M643:M644"/>
    <mergeCell ref="M645:M648"/>
    <mergeCell ref="M650:M651"/>
    <mergeCell ref="M653:M654"/>
    <mergeCell ref="M658:M659"/>
    <mergeCell ref="M661:M662"/>
    <mergeCell ref="M666:M668"/>
    <mergeCell ref="M669:M670"/>
    <mergeCell ref="M672:M673"/>
    <mergeCell ref="M674:M675"/>
    <mergeCell ref="M676:M678"/>
    <mergeCell ref="M682:M683"/>
    <mergeCell ref="M684:M685"/>
    <mergeCell ref="M689:M691"/>
    <mergeCell ref="M696:M697"/>
    <mergeCell ref="M700:M701"/>
    <mergeCell ref="M703:M704"/>
    <mergeCell ref="M705:M706"/>
    <mergeCell ref="M707:M708"/>
    <mergeCell ref="M710:M711"/>
    <mergeCell ref="M712:M713"/>
    <mergeCell ref="M714:M715"/>
    <mergeCell ref="M721:M722"/>
    <mergeCell ref="M724:M726"/>
    <mergeCell ref="M727:M728"/>
    <mergeCell ref="M732:M733"/>
    <mergeCell ref="M734:M736"/>
    <mergeCell ref="M744:M745"/>
    <mergeCell ref="M746:M748"/>
    <mergeCell ref="M749:M751"/>
    <mergeCell ref="M753:M754"/>
    <mergeCell ref="M755:M757"/>
    <mergeCell ref="M758:M759"/>
    <mergeCell ref="M760:M761"/>
    <mergeCell ref="M768:M769"/>
    <mergeCell ref="M770:M771"/>
    <mergeCell ref="M773:M774"/>
    <mergeCell ref="M776:M777"/>
    <mergeCell ref="M778:M781"/>
    <mergeCell ref="M785:M786"/>
    <mergeCell ref="M787:M788"/>
    <mergeCell ref="M790:M791"/>
    <mergeCell ref="M792:M793"/>
    <mergeCell ref="M794:M797"/>
    <mergeCell ref="M799:M800"/>
    <mergeCell ref="M806:M807"/>
    <mergeCell ref="M808:M810"/>
    <mergeCell ref="M815:M816"/>
    <mergeCell ref="M817:M818"/>
    <mergeCell ref="M830:M831"/>
    <mergeCell ref="M834:M835"/>
    <mergeCell ref="M837:M838"/>
    <mergeCell ref="M843:M844"/>
    <mergeCell ref="M847:M848"/>
    <mergeCell ref="M849:M850"/>
    <mergeCell ref="M851:M853"/>
    <mergeCell ref="M854:M856"/>
    <mergeCell ref="M857:M858"/>
    <mergeCell ref="M859:M860"/>
    <mergeCell ref="M861:M863"/>
    <mergeCell ref="M865:M866"/>
    <mergeCell ref="M868:M869"/>
    <mergeCell ref="M873:M874"/>
    <mergeCell ref="M880:M882"/>
    <mergeCell ref="M886:M888"/>
    <mergeCell ref="M891:M892"/>
    <mergeCell ref="M894:M895"/>
    <mergeCell ref="M896:M897"/>
    <mergeCell ref="M898:M899"/>
    <mergeCell ref="M900:M901"/>
    <mergeCell ref="M902:M905"/>
    <mergeCell ref="M906:M907"/>
    <mergeCell ref="M908:M909"/>
    <mergeCell ref="M910:M911"/>
    <mergeCell ref="M918:M920"/>
    <mergeCell ref="M921:M922"/>
    <mergeCell ref="M923:M926"/>
    <mergeCell ref="M928:M929"/>
    <mergeCell ref="M930:M931"/>
    <mergeCell ref="M933:M934"/>
    <mergeCell ref="M936:M937"/>
    <mergeCell ref="M939:M940"/>
    <mergeCell ref="M942:M943"/>
    <mergeCell ref="M945:M946"/>
    <mergeCell ref="M947:M948"/>
    <mergeCell ref="M950:M952"/>
    <mergeCell ref="M953:M954"/>
    <mergeCell ref="M956:M957"/>
    <mergeCell ref="M959:M961"/>
    <mergeCell ref="M962:M963"/>
    <mergeCell ref="M964:M967"/>
    <mergeCell ref="M968:M969"/>
    <mergeCell ref="M971:M973"/>
    <mergeCell ref="M975:M976"/>
    <mergeCell ref="M979:M980"/>
    <mergeCell ref="M981:M982"/>
    <mergeCell ref="M983:M985"/>
    <mergeCell ref="M988:M989"/>
    <mergeCell ref="M996:M997"/>
    <mergeCell ref="M999:M1000"/>
    <mergeCell ref="M1001:M1003"/>
    <mergeCell ref="M1004:M1006"/>
    <mergeCell ref="M1007:M1008"/>
    <mergeCell ref="M1009:M1010"/>
    <mergeCell ref="M1012:M1013"/>
    <mergeCell ref="M1014:M1017"/>
    <mergeCell ref="M1018:M1020"/>
    <mergeCell ref="M1021:M1023"/>
    <mergeCell ref="M1025:M1026"/>
    <mergeCell ref="M1031:M1032"/>
    <mergeCell ref="M1033:M1034"/>
    <mergeCell ref="M1041:M1043"/>
    <mergeCell ref="M1046:M1047"/>
    <mergeCell ref="M1048:M1049"/>
    <mergeCell ref="M1051:M1052"/>
    <mergeCell ref="M1053:M1055"/>
    <mergeCell ref="M1056:M1057"/>
    <mergeCell ref="M1058:M1059"/>
    <mergeCell ref="M1061:M1062"/>
    <mergeCell ref="M1064:M1068"/>
    <mergeCell ref="M1070:M1072"/>
    <mergeCell ref="M1073:M1074"/>
    <mergeCell ref="M1076:M1077"/>
    <mergeCell ref="M1078:M1081"/>
    <mergeCell ref="M1082:M1083"/>
    <mergeCell ref="M1085:M1086"/>
    <mergeCell ref="M1092:M1094"/>
    <mergeCell ref="M1097:M1098"/>
    <mergeCell ref="M1100:M1101"/>
    <mergeCell ref="M1102:M1103"/>
    <mergeCell ref="M1105:M1106"/>
    <mergeCell ref="M1107:M1108"/>
    <mergeCell ref="M1114:M1115"/>
    <mergeCell ref="M1116:M1118"/>
    <mergeCell ref="M1119:M1120"/>
    <mergeCell ref="M1122:M1123"/>
    <mergeCell ref="M1125:M1127"/>
    <mergeCell ref="M1128:M1129"/>
    <mergeCell ref="M1130:M1132"/>
    <mergeCell ref="M1133:M1135"/>
    <mergeCell ref="M1136:M1137"/>
    <mergeCell ref="M1139:M1141"/>
    <mergeCell ref="M1146:M1147"/>
    <mergeCell ref="M1148:M1149"/>
    <mergeCell ref="M1150:M1151"/>
    <mergeCell ref="M1153:M1156"/>
    <mergeCell ref="M1157:M1159"/>
    <mergeCell ref="M1161:M1162"/>
    <mergeCell ref="M1166:M1167"/>
    <mergeCell ref="M1168:M1169"/>
    <mergeCell ref="M1178:M1180"/>
    <mergeCell ref="M1182:M1183"/>
    <mergeCell ref="M1185:M1186"/>
    <mergeCell ref="M1194:M1195"/>
    <mergeCell ref="M1202:M1203"/>
    <mergeCell ref="M1210:M1211"/>
    <mergeCell ref="M1224:M1225"/>
    <mergeCell ref="M1229:M1230"/>
    <mergeCell ref="M1241:M1242"/>
    <mergeCell ref="M1269:M1270"/>
    <mergeCell ref="M1275:M1276"/>
    <mergeCell ref="M1278:M1279"/>
    <mergeCell ref="M1281:M1283"/>
    <mergeCell ref="M1298:M1300"/>
    <mergeCell ref="M1304:M1305"/>
    <mergeCell ref="M1434:M1436"/>
    <mergeCell ref="M1445:M1446"/>
    <mergeCell ref="M1452:M1453"/>
    <mergeCell ref="M1511:M1512"/>
    <mergeCell ref="M1515:M1517"/>
    <mergeCell ref="M1519:M1520"/>
    <mergeCell ref="M1523:M1524"/>
    <mergeCell ref="M1527:M1528"/>
    <mergeCell ref="M1531:M1532"/>
    <mergeCell ref="M1533:M1534"/>
    <mergeCell ref="M1538:M1539"/>
    <mergeCell ref="M1543:M1544"/>
    <mergeCell ref="M1546:M1549"/>
    <mergeCell ref="M1552:M1555"/>
    <mergeCell ref="M1560:M1561"/>
    <mergeCell ref="M1564:M1566"/>
    <mergeCell ref="M1567:M1568"/>
    <mergeCell ref="M1569:M1570"/>
    <mergeCell ref="M1573:M1574"/>
    <mergeCell ref="M1575:M1576"/>
    <mergeCell ref="M1577:M1578"/>
    <mergeCell ref="M1579:M1580"/>
    <mergeCell ref="M1584:M1586"/>
    <mergeCell ref="M1589:M1590"/>
    <mergeCell ref="M1594:M1595"/>
    <mergeCell ref="M1599:M1600"/>
    <mergeCell ref="M1602:M1603"/>
    <mergeCell ref="M1604:M1606"/>
    <mergeCell ref="M1610:M1611"/>
    <mergeCell ref="M1612:M1613"/>
    <mergeCell ref="M1615:M1616"/>
    <mergeCell ref="M1618:M1620"/>
    <mergeCell ref="M1624:M1625"/>
    <mergeCell ref="M1628:M1629"/>
    <mergeCell ref="M1631:M1632"/>
    <mergeCell ref="M1635:M1638"/>
    <mergeCell ref="M1639:M1641"/>
    <mergeCell ref="M1644:M1646"/>
    <mergeCell ref="M1647:M1648"/>
    <mergeCell ref="M1650:M1651"/>
    <mergeCell ref="M1652:M1654"/>
    <mergeCell ref="M1656:M1657"/>
    <mergeCell ref="M1662:M1663"/>
    <mergeCell ref="M1667:M1670"/>
    <mergeCell ref="M1671:M1672"/>
    <mergeCell ref="M1673:M1674"/>
    <mergeCell ref="M1676:M1677"/>
    <mergeCell ref="M1680:M1682"/>
    <mergeCell ref="M1683:M1685"/>
    <mergeCell ref="M1687:M1688"/>
    <mergeCell ref="M1691:M1692"/>
    <mergeCell ref="M1694:M1695"/>
    <mergeCell ref="M1723:M1724"/>
    <mergeCell ref="M1730:M1731"/>
    <mergeCell ref="M1744:M1745"/>
    <mergeCell ref="M1815:M1816"/>
    <mergeCell ref="M1817:M1818"/>
    <mergeCell ref="M1841:M1842"/>
    <mergeCell ref="M1858:M1859"/>
    <mergeCell ref="M1860:M1862"/>
    <mergeCell ref="M1869:M1870"/>
    <mergeCell ref="M1873:M1874"/>
    <mergeCell ref="M1879:M1880"/>
    <mergeCell ref="M1895:M1897"/>
    <mergeCell ref="M1903:M1904"/>
    <mergeCell ref="M1951:M1952"/>
    <mergeCell ref="M1957:M1958"/>
    <mergeCell ref="M1984:M1985"/>
    <mergeCell ref="M1993:M1994"/>
    <mergeCell ref="M1999:M2000"/>
    <mergeCell ref="M2002:M2003"/>
    <mergeCell ref="M2006:M2007"/>
    <mergeCell ref="M2010:M2011"/>
    <mergeCell ref="M2013:M2014"/>
    <mergeCell ref="M2016:M2017"/>
    <mergeCell ref="M2018:M2019"/>
    <mergeCell ref="N7:N8"/>
    <mergeCell ref="N10:N12"/>
    <mergeCell ref="N13:N14"/>
    <mergeCell ref="N19:N20"/>
    <mergeCell ref="N22:N23"/>
    <mergeCell ref="N24:N25"/>
    <mergeCell ref="N29:N30"/>
    <mergeCell ref="N38:N40"/>
    <mergeCell ref="N42:N44"/>
    <mergeCell ref="N45:N46"/>
    <mergeCell ref="N48:N49"/>
    <mergeCell ref="N59:N60"/>
    <mergeCell ref="N68:N69"/>
    <mergeCell ref="N90:N91"/>
    <mergeCell ref="N92:N93"/>
    <mergeCell ref="N96:N97"/>
    <mergeCell ref="N98:N99"/>
    <mergeCell ref="N103:N104"/>
    <mergeCell ref="N109:N111"/>
    <mergeCell ref="N112:N113"/>
    <mergeCell ref="N114:N115"/>
    <mergeCell ref="N116:N117"/>
    <mergeCell ref="N118:N119"/>
    <mergeCell ref="N120:N122"/>
    <mergeCell ref="N123:N124"/>
    <mergeCell ref="N125:N126"/>
    <mergeCell ref="N127:N129"/>
    <mergeCell ref="N130:N131"/>
    <mergeCell ref="N132:N133"/>
    <mergeCell ref="N134:N136"/>
    <mergeCell ref="N137:N138"/>
    <mergeCell ref="N139:N141"/>
    <mergeCell ref="N142:N145"/>
    <mergeCell ref="N148:N150"/>
    <mergeCell ref="N151:N152"/>
    <mergeCell ref="N156:N157"/>
    <mergeCell ref="N158:N159"/>
    <mergeCell ref="N160:N161"/>
    <mergeCell ref="N163:N165"/>
    <mergeCell ref="N166:N167"/>
    <mergeCell ref="N173:N174"/>
    <mergeCell ref="N178:N179"/>
    <mergeCell ref="N183:N184"/>
    <mergeCell ref="N189:N190"/>
    <mergeCell ref="N191:N193"/>
    <mergeCell ref="N195:N196"/>
    <mergeCell ref="N198:N199"/>
    <mergeCell ref="N203:N204"/>
    <mergeCell ref="N211:N212"/>
    <mergeCell ref="N218:N219"/>
    <mergeCell ref="N220:N221"/>
    <mergeCell ref="N222:N224"/>
    <mergeCell ref="N225:N226"/>
    <mergeCell ref="N236:N237"/>
    <mergeCell ref="N239:N240"/>
    <mergeCell ref="N241:N243"/>
    <mergeCell ref="N244:N246"/>
    <mergeCell ref="N247:N249"/>
    <mergeCell ref="N250:N251"/>
    <mergeCell ref="N252:N253"/>
    <mergeCell ref="N255:N256"/>
    <mergeCell ref="N259:N261"/>
    <mergeCell ref="N263:N266"/>
    <mergeCell ref="N267:N268"/>
    <mergeCell ref="N274:N275"/>
    <mergeCell ref="N276:N277"/>
    <mergeCell ref="N280:N281"/>
    <mergeCell ref="N284:N285"/>
    <mergeCell ref="N291:N292"/>
    <mergeCell ref="N294:N296"/>
    <mergeCell ref="N298:N299"/>
    <mergeCell ref="N302:N303"/>
    <mergeCell ref="N304:N306"/>
    <mergeCell ref="N307:N308"/>
    <mergeCell ref="N309:N310"/>
    <mergeCell ref="N311:N312"/>
    <mergeCell ref="N313:N314"/>
    <mergeCell ref="N317:N322"/>
    <mergeCell ref="N323:N324"/>
    <mergeCell ref="N325:N326"/>
    <mergeCell ref="N327:N328"/>
    <mergeCell ref="N331:N332"/>
    <mergeCell ref="N333:N336"/>
    <mergeCell ref="N338:N339"/>
    <mergeCell ref="N361:N363"/>
    <mergeCell ref="N365:N366"/>
    <mergeCell ref="N368:N369"/>
    <mergeCell ref="N373:N374"/>
    <mergeCell ref="N375:N376"/>
    <mergeCell ref="N380:N382"/>
    <mergeCell ref="N383:N385"/>
    <mergeCell ref="N386:N389"/>
    <mergeCell ref="N390:N391"/>
    <mergeCell ref="N392:N393"/>
    <mergeCell ref="N394:N395"/>
    <mergeCell ref="N396:N398"/>
    <mergeCell ref="N399:N400"/>
    <mergeCell ref="N401:N402"/>
    <mergeCell ref="N403:N404"/>
    <mergeCell ref="N409:N412"/>
    <mergeCell ref="N417:N418"/>
    <mergeCell ref="N419:N420"/>
    <mergeCell ref="N422:N424"/>
    <mergeCell ref="N426:N427"/>
    <mergeCell ref="N429:N431"/>
    <mergeCell ref="N432:N433"/>
    <mergeCell ref="N435:N437"/>
    <mergeCell ref="N438:N439"/>
    <mergeCell ref="N441:N442"/>
    <mergeCell ref="N444:N446"/>
    <mergeCell ref="N448:N449"/>
    <mergeCell ref="N451:N455"/>
    <mergeCell ref="N456:N457"/>
    <mergeCell ref="N463:N464"/>
    <mergeCell ref="N465:N470"/>
    <mergeCell ref="N471:N472"/>
    <mergeCell ref="N473:N474"/>
    <mergeCell ref="N477:N478"/>
    <mergeCell ref="N479:N480"/>
    <mergeCell ref="N481:N482"/>
    <mergeCell ref="N483:N484"/>
    <mergeCell ref="N485:N486"/>
    <mergeCell ref="N487:N488"/>
    <mergeCell ref="N490:N492"/>
    <mergeCell ref="N493:N494"/>
    <mergeCell ref="N495:N496"/>
    <mergeCell ref="N497:N498"/>
    <mergeCell ref="N500:N503"/>
    <mergeCell ref="N504:N505"/>
    <mergeCell ref="N506:N507"/>
    <mergeCell ref="N508:N509"/>
    <mergeCell ref="N510:N511"/>
    <mergeCell ref="N512:N513"/>
    <mergeCell ref="N514:N515"/>
    <mergeCell ref="N516:N519"/>
    <mergeCell ref="N520:N522"/>
    <mergeCell ref="N524:N525"/>
    <mergeCell ref="N526:N528"/>
    <mergeCell ref="N529:N530"/>
    <mergeCell ref="N533:N534"/>
    <mergeCell ref="N537:N539"/>
    <mergeCell ref="N543:N544"/>
    <mergeCell ref="N545:N547"/>
    <mergeCell ref="N551:N552"/>
    <mergeCell ref="N556:N557"/>
    <mergeCell ref="N559:N560"/>
    <mergeCell ref="N561:N562"/>
    <mergeCell ref="N563:N564"/>
    <mergeCell ref="N565:N566"/>
    <mergeCell ref="N572:N573"/>
    <mergeCell ref="N574:N575"/>
    <mergeCell ref="N577:N578"/>
    <mergeCell ref="N579:N581"/>
    <mergeCell ref="N582:N583"/>
    <mergeCell ref="N588:N589"/>
    <mergeCell ref="N592:N593"/>
    <mergeCell ref="N598:N600"/>
    <mergeCell ref="N602:N605"/>
    <mergeCell ref="N608:N609"/>
    <mergeCell ref="N610:N613"/>
    <mergeCell ref="N614:N616"/>
    <mergeCell ref="N617:N618"/>
    <mergeCell ref="N619:N621"/>
    <mergeCell ref="N631:N632"/>
    <mergeCell ref="N633:N634"/>
    <mergeCell ref="N637:N638"/>
    <mergeCell ref="N643:N644"/>
    <mergeCell ref="N646:N648"/>
    <mergeCell ref="N650:N651"/>
    <mergeCell ref="N653:N654"/>
    <mergeCell ref="N658:N659"/>
    <mergeCell ref="N661:N662"/>
    <mergeCell ref="N666:N668"/>
    <mergeCell ref="N669:N670"/>
    <mergeCell ref="N672:N673"/>
    <mergeCell ref="N674:N675"/>
    <mergeCell ref="N676:N678"/>
    <mergeCell ref="N682:N683"/>
    <mergeCell ref="N684:N685"/>
    <mergeCell ref="N689:N691"/>
    <mergeCell ref="N696:N697"/>
    <mergeCell ref="N700:N701"/>
    <mergeCell ref="N703:N704"/>
    <mergeCell ref="N705:N706"/>
    <mergeCell ref="N707:N708"/>
    <mergeCell ref="N710:N711"/>
    <mergeCell ref="N712:N713"/>
    <mergeCell ref="N714:N715"/>
    <mergeCell ref="N721:N722"/>
    <mergeCell ref="N724:N726"/>
    <mergeCell ref="N727:N728"/>
    <mergeCell ref="N732:N733"/>
    <mergeCell ref="N734:N736"/>
    <mergeCell ref="N744:N745"/>
    <mergeCell ref="N746:N748"/>
    <mergeCell ref="N749:N751"/>
    <mergeCell ref="N753:N754"/>
    <mergeCell ref="N755:N757"/>
    <mergeCell ref="N758:N759"/>
    <mergeCell ref="N760:N761"/>
    <mergeCell ref="N768:N769"/>
    <mergeCell ref="N770:N771"/>
    <mergeCell ref="N773:N774"/>
    <mergeCell ref="N776:N777"/>
    <mergeCell ref="N778:N781"/>
    <mergeCell ref="N785:N786"/>
    <mergeCell ref="N787:N788"/>
    <mergeCell ref="N790:N791"/>
    <mergeCell ref="N792:N793"/>
    <mergeCell ref="N794:N797"/>
    <mergeCell ref="N799:N800"/>
    <mergeCell ref="N806:N807"/>
    <mergeCell ref="N808:N810"/>
    <mergeCell ref="N815:N816"/>
    <mergeCell ref="N817:N818"/>
    <mergeCell ref="N830:N831"/>
    <mergeCell ref="N834:N835"/>
    <mergeCell ref="N837:N838"/>
    <mergeCell ref="N843:N844"/>
    <mergeCell ref="N847:N848"/>
    <mergeCell ref="N849:N850"/>
    <mergeCell ref="N851:N853"/>
    <mergeCell ref="N854:N856"/>
    <mergeCell ref="N857:N858"/>
    <mergeCell ref="N859:N860"/>
    <mergeCell ref="N861:N863"/>
    <mergeCell ref="N865:N866"/>
    <mergeCell ref="N868:N869"/>
    <mergeCell ref="N873:N874"/>
    <mergeCell ref="N880:N882"/>
    <mergeCell ref="N886:N888"/>
    <mergeCell ref="N891:N892"/>
    <mergeCell ref="N894:N895"/>
    <mergeCell ref="N896:N897"/>
    <mergeCell ref="N898:N899"/>
    <mergeCell ref="N900:N901"/>
    <mergeCell ref="N902:N905"/>
    <mergeCell ref="N906:N907"/>
    <mergeCell ref="N908:N909"/>
    <mergeCell ref="N910:N911"/>
    <mergeCell ref="N918:N920"/>
    <mergeCell ref="N921:N922"/>
    <mergeCell ref="N923:N926"/>
    <mergeCell ref="N928:N929"/>
    <mergeCell ref="N930:N931"/>
    <mergeCell ref="N933:N934"/>
    <mergeCell ref="N936:N937"/>
    <mergeCell ref="N939:N940"/>
    <mergeCell ref="N942:N943"/>
    <mergeCell ref="N945:N946"/>
    <mergeCell ref="N947:N948"/>
    <mergeCell ref="N950:N952"/>
    <mergeCell ref="N953:N954"/>
    <mergeCell ref="N956:N957"/>
    <mergeCell ref="N959:N961"/>
    <mergeCell ref="N962:N963"/>
    <mergeCell ref="N964:N967"/>
    <mergeCell ref="N968:N969"/>
    <mergeCell ref="N971:N973"/>
    <mergeCell ref="N975:N976"/>
    <mergeCell ref="N979:N980"/>
    <mergeCell ref="N981:N982"/>
    <mergeCell ref="N983:N985"/>
    <mergeCell ref="N988:N989"/>
    <mergeCell ref="N996:N997"/>
    <mergeCell ref="N999:N1000"/>
    <mergeCell ref="N1001:N1003"/>
    <mergeCell ref="N1004:N1006"/>
    <mergeCell ref="N1007:N1008"/>
    <mergeCell ref="N1009:N1010"/>
    <mergeCell ref="N1012:N1013"/>
    <mergeCell ref="N1014:N1017"/>
    <mergeCell ref="N1018:N1020"/>
    <mergeCell ref="N1021:N1023"/>
    <mergeCell ref="N1025:N1026"/>
    <mergeCell ref="N1031:N1032"/>
    <mergeCell ref="N1033:N1034"/>
    <mergeCell ref="N1041:N1043"/>
    <mergeCell ref="N1046:N1047"/>
    <mergeCell ref="N1048:N1049"/>
    <mergeCell ref="N1051:N1052"/>
    <mergeCell ref="N1053:N1055"/>
    <mergeCell ref="N1056:N1057"/>
    <mergeCell ref="N1058:N1059"/>
    <mergeCell ref="N1061:N1062"/>
    <mergeCell ref="N1064:N1068"/>
    <mergeCell ref="N1070:N1072"/>
    <mergeCell ref="N1073:N1074"/>
    <mergeCell ref="N1076:N1077"/>
    <mergeCell ref="N1078:N1081"/>
    <mergeCell ref="N1082:N1083"/>
    <mergeCell ref="N1085:N1086"/>
    <mergeCell ref="N1092:N1094"/>
    <mergeCell ref="N1097:N1098"/>
    <mergeCell ref="N1100:N1101"/>
    <mergeCell ref="N1102:N1103"/>
    <mergeCell ref="N1105:N1106"/>
    <mergeCell ref="N1107:N1108"/>
    <mergeCell ref="N1114:N1115"/>
    <mergeCell ref="N1116:N1118"/>
    <mergeCell ref="N1119:N1120"/>
    <mergeCell ref="N1122:N1123"/>
    <mergeCell ref="N1125:N1127"/>
    <mergeCell ref="N1128:N1129"/>
    <mergeCell ref="N1130:N1132"/>
    <mergeCell ref="N1133:N1135"/>
    <mergeCell ref="N1136:N1137"/>
    <mergeCell ref="N1139:N1141"/>
    <mergeCell ref="N1146:N1147"/>
    <mergeCell ref="N1148:N1149"/>
    <mergeCell ref="N1150:N1151"/>
    <mergeCell ref="N1153:N1156"/>
    <mergeCell ref="N1157:N1159"/>
    <mergeCell ref="N1161:N1162"/>
    <mergeCell ref="N1166:N1167"/>
    <mergeCell ref="N1168:N1169"/>
    <mergeCell ref="N1224:N1225"/>
    <mergeCell ref="N1241:N1242"/>
    <mergeCell ref="N1273:N1274"/>
    <mergeCell ref="N1281:N1283"/>
    <mergeCell ref="N1294:N1295"/>
    <mergeCell ref="N1511:N1512"/>
    <mergeCell ref="N1515:N1517"/>
    <mergeCell ref="N1519:N1520"/>
    <mergeCell ref="N1523:N1524"/>
    <mergeCell ref="N1527:N1528"/>
    <mergeCell ref="N1531:N1532"/>
    <mergeCell ref="N1533:N1534"/>
    <mergeCell ref="N1538:N1539"/>
    <mergeCell ref="N1543:N1544"/>
    <mergeCell ref="N1546:N1549"/>
    <mergeCell ref="N1552:N1555"/>
    <mergeCell ref="N1560:N1561"/>
    <mergeCell ref="N1564:N1566"/>
    <mergeCell ref="N1567:N1568"/>
    <mergeCell ref="N1569:N1570"/>
    <mergeCell ref="N1573:N1574"/>
    <mergeCell ref="N1575:N1576"/>
    <mergeCell ref="N1577:N1578"/>
    <mergeCell ref="N1579:N1580"/>
    <mergeCell ref="N1584:N1586"/>
    <mergeCell ref="N1589:N1590"/>
    <mergeCell ref="N1594:N1595"/>
    <mergeCell ref="N1599:N1600"/>
    <mergeCell ref="N1602:N1603"/>
    <mergeCell ref="N1604:N1606"/>
    <mergeCell ref="N1610:N1611"/>
    <mergeCell ref="N1612:N1613"/>
    <mergeCell ref="N1615:N1616"/>
    <mergeCell ref="N1618:N1620"/>
    <mergeCell ref="N1624:N1625"/>
    <mergeCell ref="N1628:N1629"/>
    <mergeCell ref="N1631:N1632"/>
    <mergeCell ref="N1635:N1638"/>
    <mergeCell ref="N1639:N1641"/>
    <mergeCell ref="N1644:N1646"/>
    <mergeCell ref="N1647:N1648"/>
    <mergeCell ref="N1650:N1651"/>
    <mergeCell ref="N1652:N1654"/>
    <mergeCell ref="N1656:N1657"/>
    <mergeCell ref="N1662:N1663"/>
    <mergeCell ref="N1667:N1670"/>
    <mergeCell ref="N1671:N1672"/>
    <mergeCell ref="N1673:N1674"/>
    <mergeCell ref="N1676:N1677"/>
    <mergeCell ref="N1680:N1682"/>
    <mergeCell ref="N1683:N1685"/>
    <mergeCell ref="N1687:N1688"/>
    <mergeCell ref="N1691:N1692"/>
    <mergeCell ref="N1694:N1695"/>
    <mergeCell ref="N1702:N1706"/>
    <mergeCell ref="N1712:N1713"/>
    <mergeCell ref="N1723:N1724"/>
    <mergeCell ref="N1759:N1760"/>
    <mergeCell ref="N1839:N1840"/>
    <mergeCell ref="N1858:N1859"/>
    <mergeCell ref="N1860:N1862"/>
    <mergeCell ref="N1885:N1887"/>
    <mergeCell ref="N1895:N1897"/>
    <mergeCell ref="N1984:N1985"/>
    <mergeCell ref="N1993:N1994"/>
    <mergeCell ref="N1999:N2000"/>
    <mergeCell ref="N2002:N2003"/>
    <mergeCell ref="N2006:N2007"/>
    <mergeCell ref="N2010:N2011"/>
    <mergeCell ref="N2013:N2014"/>
    <mergeCell ref="N2016:N2017"/>
    <mergeCell ref="N2018:N2019"/>
  </mergeCells>
  <conditionalFormatting sqref="M95">
    <cfRule type="duplicateValues" dxfId="0" priority="21"/>
  </conditionalFormatting>
  <conditionalFormatting sqref="M98">
    <cfRule type="duplicateValues" dxfId="0" priority="22"/>
  </conditionalFormatting>
  <conditionalFormatting sqref="M101">
    <cfRule type="duplicateValues" dxfId="0" priority="23"/>
  </conditionalFormatting>
  <conditionalFormatting sqref="M102">
    <cfRule type="duplicateValues" dxfId="0" priority="24"/>
  </conditionalFormatting>
  <conditionalFormatting sqref="G1662">
    <cfRule type="duplicateValues" dxfId="0" priority="10"/>
  </conditionalFormatting>
  <conditionalFormatting sqref="F1701">
    <cfRule type="duplicateValues" dxfId="0" priority="11"/>
  </conditionalFormatting>
  <conditionalFormatting sqref="G1701">
    <cfRule type="duplicateValues" dxfId="0" priority="9"/>
  </conditionalFormatting>
  <conditionalFormatting sqref="E1973:E1988">
    <cfRule type="duplicateValues" dxfId="1" priority="8"/>
    <cfRule type="duplicateValues" dxfId="1" priority="7"/>
    <cfRule type="duplicateValues" dxfId="1" priority="6"/>
  </conditionalFormatting>
  <conditionalFormatting sqref="E1989:E2021">
    <cfRule type="duplicateValues" dxfId="1" priority="5"/>
    <cfRule type="duplicateValues" dxfId="1" priority="4"/>
    <cfRule type="duplicateValues" dxfId="1" priority="3"/>
    <cfRule type="duplicateValues" dxfId="1" priority="2"/>
    <cfRule type="duplicateValues" dxfId="1" priority="1"/>
  </conditionalFormatting>
  <conditionalFormatting sqref="M89 M92">
    <cfRule type="duplicateValues" dxfId="0" priority="25"/>
  </conditionalFormatting>
  <dataValidations count="2">
    <dataValidation type="list" allowBlank="1" showInputMessage="1" showErrorMessage="1" sqref="C1214 C1215 C1202:C1205 C1206:C1207 C1208:C1213 C1216:C1222 C1223:C1226">
      <formula1>"三河村,庆云村,德庆村,新安社区,东坪村,空"</formula1>
    </dataValidation>
    <dataValidation allowBlank="1" showInputMessage="1" showErrorMessage="1" sqref="C1165:C1177 C1178:C1201"/>
  </dataValidations>
  <pageMargins left="0.7" right="0.7" top="0.75" bottom="0.75" header="0.3" footer="0.3"/>
  <pageSetup paperSize="9" scale="82" fitToHeight="0" orientation="landscape"/>
  <headerFooter/>
  <rowBreaks count="2" manualBreakCount="2">
    <brk id="28" max="16383" man="1"/>
    <brk id="44" max="16383" man="1"/>
  </rowBreaks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N111"/>
  <sheetViews>
    <sheetView topLeftCell="A100" workbookViewId="0">
      <selection activeCell="I103" sqref="I103"/>
    </sheetView>
  </sheetViews>
  <sheetFormatPr defaultColWidth="9" defaultRowHeight="13.5"/>
  <sheetData>
    <row r="1" ht="22.5" spans="1:14">
      <c r="A1" s="75" t="s">
        <v>0</v>
      </c>
      <c r="B1" s="75"/>
      <c r="C1" s="76"/>
      <c r="D1" s="77"/>
      <c r="E1" s="77"/>
      <c r="F1" s="78"/>
      <c r="G1" s="77"/>
      <c r="H1" s="77"/>
      <c r="I1" s="77"/>
      <c r="J1" s="77"/>
      <c r="K1" s="77"/>
      <c r="L1" s="101" t="s">
        <v>1</v>
      </c>
      <c r="M1" s="102"/>
      <c r="N1" s="77"/>
    </row>
    <row r="2" ht="27" spans="1:14">
      <c r="A2" s="79" t="s">
        <v>2</v>
      </c>
      <c r="B2" s="79"/>
      <c r="C2" s="79"/>
      <c r="D2" s="79"/>
      <c r="E2" s="79"/>
      <c r="F2" s="79"/>
      <c r="G2" s="79"/>
      <c r="H2" s="79"/>
      <c r="I2" s="79"/>
      <c r="J2" s="79"/>
      <c r="K2" s="79"/>
      <c r="L2" s="103"/>
      <c r="M2" s="79"/>
      <c r="N2" s="79"/>
    </row>
    <row r="3" ht="19.5" spans="1:14">
      <c r="A3" s="80" t="s">
        <v>3</v>
      </c>
      <c r="B3" s="80"/>
      <c r="C3" s="80"/>
      <c r="D3" s="81"/>
      <c r="E3" s="81"/>
      <c r="F3" s="82"/>
      <c r="G3" s="81"/>
      <c r="H3" s="81"/>
      <c r="I3" s="81"/>
      <c r="J3" s="81"/>
      <c r="K3" s="81"/>
      <c r="L3" s="104"/>
      <c r="M3" s="105"/>
      <c r="N3" s="81"/>
    </row>
    <row r="4" ht="19.5" spans="1:14">
      <c r="A4" s="83" t="s">
        <v>4</v>
      </c>
      <c r="B4" s="83"/>
      <c r="C4" s="83"/>
      <c r="D4" s="84"/>
      <c r="E4" s="84"/>
      <c r="F4" s="85"/>
      <c r="G4" s="84"/>
      <c r="H4" s="84"/>
      <c r="I4" s="84"/>
      <c r="J4" s="84"/>
      <c r="K4" s="84"/>
      <c r="L4" s="106"/>
      <c r="M4" s="107"/>
      <c r="N4" s="84"/>
    </row>
    <row r="5" ht="42.75" spans="1:14">
      <c r="A5" s="86" t="s">
        <v>5</v>
      </c>
      <c r="B5" s="86" t="s">
        <v>6</v>
      </c>
      <c r="C5" s="86" t="s">
        <v>7</v>
      </c>
      <c r="D5" s="86" t="s">
        <v>8</v>
      </c>
      <c r="E5" s="86" t="s">
        <v>9</v>
      </c>
      <c r="F5" s="87" t="s">
        <v>10</v>
      </c>
      <c r="G5" s="86" t="s">
        <v>11</v>
      </c>
      <c r="H5" s="86" t="s">
        <v>12</v>
      </c>
      <c r="I5" s="86" t="s">
        <v>13</v>
      </c>
      <c r="J5" s="86" t="s">
        <v>14</v>
      </c>
      <c r="K5" s="86" t="s">
        <v>15</v>
      </c>
      <c r="L5" s="108" t="s">
        <v>16</v>
      </c>
      <c r="M5" s="86" t="s">
        <v>17</v>
      </c>
      <c r="N5" s="86" t="s">
        <v>18</v>
      </c>
    </row>
    <row r="6" ht="40.5" spans="1:14">
      <c r="A6" s="88">
        <v>68</v>
      </c>
      <c r="B6" s="88" t="s">
        <v>187</v>
      </c>
      <c r="C6" s="89" t="s">
        <v>188</v>
      </c>
      <c r="D6" s="90" t="s">
        <v>189</v>
      </c>
      <c r="E6" s="90" t="s">
        <v>190</v>
      </c>
      <c r="F6" s="90" t="s">
        <v>64</v>
      </c>
      <c r="G6" s="90">
        <v>3</v>
      </c>
      <c r="H6" s="90" t="s">
        <v>191</v>
      </c>
      <c r="I6" s="90" t="s">
        <v>192</v>
      </c>
      <c r="J6" s="90">
        <v>3</v>
      </c>
      <c r="K6" s="90">
        <v>1080</v>
      </c>
      <c r="L6" s="90">
        <v>1080</v>
      </c>
      <c r="M6" s="90"/>
      <c r="N6" s="90"/>
    </row>
    <row r="7" ht="27" spans="1:14">
      <c r="A7" s="91">
        <v>69</v>
      </c>
      <c r="B7" s="91" t="s">
        <v>187</v>
      </c>
      <c r="C7" s="89" t="s">
        <v>188</v>
      </c>
      <c r="D7" s="90" t="s">
        <v>193</v>
      </c>
      <c r="E7" s="90" t="s">
        <v>194</v>
      </c>
      <c r="F7" s="90" t="s">
        <v>45</v>
      </c>
      <c r="G7" s="90">
        <v>4</v>
      </c>
      <c r="H7" s="90" t="s">
        <v>191</v>
      </c>
      <c r="I7" s="90" t="s">
        <v>195</v>
      </c>
      <c r="J7" s="90">
        <v>4.7</v>
      </c>
      <c r="K7" s="90">
        <v>2256</v>
      </c>
      <c r="L7" s="90">
        <v>3216</v>
      </c>
      <c r="M7" s="90"/>
      <c r="N7" s="90"/>
    </row>
    <row r="8" ht="27" spans="1:14">
      <c r="A8" s="88"/>
      <c r="B8" s="88"/>
      <c r="C8" s="89"/>
      <c r="D8" s="90"/>
      <c r="E8" s="90"/>
      <c r="F8" s="90"/>
      <c r="G8" s="90"/>
      <c r="H8" s="90" t="s">
        <v>196</v>
      </c>
      <c r="I8" s="90"/>
      <c r="J8" s="90">
        <v>1.5</v>
      </c>
      <c r="K8" s="90">
        <v>960</v>
      </c>
      <c r="L8" s="90"/>
      <c r="M8" s="90"/>
      <c r="N8" s="90"/>
    </row>
    <row r="9" ht="27" spans="1:14">
      <c r="A9" s="91">
        <v>70</v>
      </c>
      <c r="B9" s="91" t="s">
        <v>187</v>
      </c>
      <c r="C9" s="92" t="s">
        <v>188</v>
      </c>
      <c r="D9" s="93" t="s">
        <v>197</v>
      </c>
      <c r="E9" s="93" t="s">
        <v>198</v>
      </c>
      <c r="F9" s="93" t="s">
        <v>36</v>
      </c>
      <c r="G9" s="93">
        <v>4</v>
      </c>
      <c r="H9" s="90" t="s">
        <v>199</v>
      </c>
      <c r="I9" s="93" t="s">
        <v>200</v>
      </c>
      <c r="J9" s="90">
        <v>1</v>
      </c>
      <c r="K9" s="90">
        <v>300</v>
      </c>
      <c r="L9" s="93">
        <v>780</v>
      </c>
      <c r="M9" s="93" t="s">
        <v>201</v>
      </c>
      <c r="N9" s="93"/>
    </row>
    <row r="10" ht="27" spans="1:14">
      <c r="A10" s="88"/>
      <c r="B10" s="88"/>
      <c r="C10" s="94"/>
      <c r="D10" s="95"/>
      <c r="E10" s="95"/>
      <c r="F10" s="95"/>
      <c r="G10" s="95"/>
      <c r="H10" s="90" t="s">
        <v>196</v>
      </c>
      <c r="I10" s="95"/>
      <c r="J10" s="90">
        <v>1</v>
      </c>
      <c r="K10" s="90">
        <v>480</v>
      </c>
      <c r="L10" s="95"/>
      <c r="M10" s="95"/>
      <c r="N10" s="95"/>
    </row>
    <row r="11" ht="54" spans="1:14">
      <c r="A11" s="96">
        <v>71</v>
      </c>
      <c r="B11" s="96" t="s">
        <v>187</v>
      </c>
      <c r="C11" s="89" t="s">
        <v>188</v>
      </c>
      <c r="D11" s="90" t="s">
        <v>202</v>
      </c>
      <c r="E11" s="90" t="s">
        <v>203</v>
      </c>
      <c r="F11" s="90" t="s">
        <v>45</v>
      </c>
      <c r="G11" s="90">
        <v>4</v>
      </c>
      <c r="H11" s="90" t="s">
        <v>191</v>
      </c>
      <c r="I11" s="90" t="s">
        <v>204</v>
      </c>
      <c r="J11" s="90">
        <v>3</v>
      </c>
      <c r="K11" s="90">
        <v>1440</v>
      </c>
      <c r="L11" s="90">
        <v>1440</v>
      </c>
      <c r="M11" s="90" t="s">
        <v>205</v>
      </c>
      <c r="N11" s="90"/>
    </row>
    <row r="12" ht="67.5" spans="1:14">
      <c r="A12" s="96">
        <v>72</v>
      </c>
      <c r="B12" s="96" t="s">
        <v>187</v>
      </c>
      <c r="C12" s="89" t="s">
        <v>206</v>
      </c>
      <c r="D12" s="90" t="s">
        <v>206</v>
      </c>
      <c r="E12" s="90" t="s">
        <v>207</v>
      </c>
      <c r="F12" s="90" t="s">
        <v>64</v>
      </c>
      <c r="G12" s="90">
        <v>4</v>
      </c>
      <c r="H12" s="90" t="s">
        <v>25</v>
      </c>
      <c r="I12" s="90" t="s">
        <v>208</v>
      </c>
      <c r="J12" s="90">
        <v>40</v>
      </c>
      <c r="K12" s="90">
        <v>360</v>
      </c>
      <c r="L12" s="90">
        <v>360</v>
      </c>
      <c r="M12" s="90" t="s">
        <v>209</v>
      </c>
      <c r="N12" s="90"/>
    </row>
    <row r="13" spans="1:14">
      <c r="A13" s="91">
        <v>73</v>
      </c>
      <c r="B13" s="91" t="s">
        <v>187</v>
      </c>
      <c r="C13" s="92" t="s">
        <v>210</v>
      </c>
      <c r="D13" s="93" t="s">
        <v>211</v>
      </c>
      <c r="E13" s="93" t="s">
        <v>212</v>
      </c>
      <c r="F13" s="93" t="s">
        <v>36</v>
      </c>
      <c r="G13" s="93">
        <v>3</v>
      </c>
      <c r="H13" s="90" t="s">
        <v>213</v>
      </c>
      <c r="I13" s="93" t="s">
        <v>214</v>
      </c>
      <c r="J13" s="90">
        <v>14</v>
      </c>
      <c r="K13" s="90">
        <v>2100</v>
      </c>
      <c r="L13" s="93">
        <v>2316</v>
      </c>
      <c r="M13" s="93" t="s">
        <v>215</v>
      </c>
      <c r="N13" s="93"/>
    </row>
    <row r="14" spans="1:14">
      <c r="A14" s="88"/>
      <c r="B14" s="88"/>
      <c r="C14" s="94"/>
      <c r="D14" s="95"/>
      <c r="E14" s="95"/>
      <c r="F14" s="95"/>
      <c r="G14" s="95"/>
      <c r="H14" s="90" t="s">
        <v>25</v>
      </c>
      <c r="I14" s="95"/>
      <c r="J14" s="90">
        <v>24</v>
      </c>
      <c r="K14" s="90">
        <v>216</v>
      </c>
      <c r="L14" s="95"/>
      <c r="M14" s="95"/>
      <c r="N14" s="95"/>
    </row>
    <row r="15" ht="54" spans="1:14">
      <c r="A15" s="96">
        <v>74</v>
      </c>
      <c r="B15" s="96" t="s">
        <v>187</v>
      </c>
      <c r="C15" s="89" t="s">
        <v>216</v>
      </c>
      <c r="D15" s="90" t="s">
        <v>217</v>
      </c>
      <c r="E15" s="90" t="s">
        <v>3179</v>
      </c>
      <c r="F15" s="90" t="s">
        <v>45</v>
      </c>
      <c r="G15" s="90">
        <v>3</v>
      </c>
      <c r="H15" s="90" t="s">
        <v>213</v>
      </c>
      <c r="I15" s="90" t="s">
        <v>3180</v>
      </c>
      <c r="J15" s="90">
        <v>20</v>
      </c>
      <c r="K15" s="90">
        <v>4000</v>
      </c>
      <c r="L15" s="90">
        <v>4000</v>
      </c>
      <c r="M15" s="90" t="s">
        <v>3181</v>
      </c>
      <c r="N15" s="90"/>
    </row>
    <row r="16" ht="27" spans="1:14">
      <c r="A16" s="91">
        <v>75</v>
      </c>
      <c r="B16" s="91" t="s">
        <v>187</v>
      </c>
      <c r="C16" s="92" t="s">
        <v>216</v>
      </c>
      <c r="D16" s="93" t="s">
        <v>217</v>
      </c>
      <c r="E16" s="93" t="s">
        <v>218</v>
      </c>
      <c r="F16" s="93" t="s">
        <v>60</v>
      </c>
      <c r="G16" s="93">
        <v>3</v>
      </c>
      <c r="H16" s="90" t="s">
        <v>191</v>
      </c>
      <c r="I16" s="93" t="s">
        <v>219</v>
      </c>
      <c r="J16" s="90">
        <v>2.8</v>
      </c>
      <c r="K16" s="90">
        <v>1344</v>
      </c>
      <c r="L16" s="93">
        <v>1920</v>
      </c>
      <c r="M16" s="93" t="s">
        <v>220</v>
      </c>
      <c r="N16" s="93"/>
    </row>
    <row r="17" ht="27" spans="1:14">
      <c r="A17" s="88"/>
      <c r="B17" s="88"/>
      <c r="C17" s="94"/>
      <c r="D17" s="95"/>
      <c r="E17" s="95"/>
      <c r="F17" s="95"/>
      <c r="G17" s="95"/>
      <c r="H17" s="90" t="s">
        <v>221</v>
      </c>
      <c r="I17" s="95"/>
      <c r="J17" s="90">
        <v>1.2</v>
      </c>
      <c r="K17" s="90">
        <v>576</v>
      </c>
      <c r="L17" s="95"/>
      <c r="M17" s="95"/>
      <c r="N17" s="95"/>
    </row>
    <row r="18" ht="54" spans="1:14">
      <c r="A18" s="96">
        <v>76</v>
      </c>
      <c r="B18" s="96" t="s">
        <v>187</v>
      </c>
      <c r="C18" s="89" t="s">
        <v>216</v>
      </c>
      <c r="D18" s="90" t="s">
        <v>222</v>
      </c>
      <c r="E18" s="90" t="s">
        <v>223</v>
      </c>
      <c r="F18" s="90" t="s">
        <v>23</v>
      </c>
      <c r="G18" s="90">
        <v>7</v>
      </c>
      <c r="H18" s="90" t="s">
        <v>38</v>
      </c>
      <c r="I18" s="90" t="s">
        <v>224</v>
      </c>
      <c r="J18" s="90">
        <v>1.32</v>
      </c>
      <c r="K18" s="90">
        <v>422.4</v>
      </c>
      <c r="L18" s="90">
        <v>422.4</v>
      </c>
      <c r="M18" s="90" t="s">
        <v>225</v>
      </c>
      <c r="N18" s="90"/>
    </row>
    <row r="19" ht="54" spans="1:14">
      <c r="A19" s="96">
        <v>77</v>
      </c>
      <c r="B19" s="96" t="s">
        <v>187</v>
      </c>
      <c r="C19" s="89" t="s">
        <v>216</v>
      </c>
      <c r="D19" s="90" t="s">
        <v>226</v>
      </c>
      <c r="E19" s="90" t="s">
        <v>227</v>
      </c>
      <c r="F19" s="90" t="s">
        <v>64</v>
      </c>
      <c r="G19" s="90">
        <v>3</v>
      </c>
      <c r="H19" s="90" t="s">
        <v>191</v>
      </c>
      <c r="I19" s="90" t="s">
        <v>228</v>
      </c>
      <c r="J19" s="90">
        <v>3.1</v>
      </c>
      <c r="K19" s="90">
        <v>1116</v>
      </c>
      <c r="L19" s="90">
        <v>1116</v>
      </c>
      <c r="M19" s="90" t="s">
        <v>229</v>
      </c>
      <c r="N19" s="90"/>
    </row>
    <row r="20" ht="54" spans="1:14">
      <c r="A20" s="96">
        <v>78</v>
      </c>
      <c r="B20" s="96" t="s">
        <v>187</v>
      </c>
      <c r="C20" s="89" t="s">
        <v>216</v>
      </c>
      <c r="D20" s="90" t="s">
        <v>226</v>
      </c>
      <c r="E20" s="90" t="s">
        <v>230</v>
      </c>
      <c r="F20" s="90" t="s">
        <v>40</v>
      </c>
      <c r="G20" s="90">
        <v>3</v>
      </c>
      <c r="H20" s="90" t="s">
        <v>191</v>
      </c>
      <c r="I20" s="90" t="s">
        <v>228</v>
      </c>
      <c r="J20" s="90">
        <v>1.5</v>
      </c>
      <c r="K20" s="90">
        <v>720</v>
      </c>
      <c r="L20" s="90">
        <v>720</v>
      </c>
      <c r="M20" s="90" t="s">
        <v>231</v>
      </c>
      <c r="N20" s="90" t="s">
        <v>232</v>
      </c>
    </row>
    <row r="21" ht="27" spans="1:14">
      <c r="A21" s="91">
        <v>79</v>
      </c>
      <c r="B21" s="91" t="s">
        <v>187</v>
      </c>
      <c r="C21" s="92" t="s">
        <v>216</v>
      </c>
      <c r="D21" s="93" t="s">
        <v>226</v>
      </c>
      <c r="E21" s="93" t="s">
        <v>233</v>
      </c>
      <c r="F21" s="93" t="s">
        <v>114</v>
      </c>
      <c r="G21" s="93">
        <v>3</v>
      </c>
      <c r="H21" s="90" t="s">
        <v>196</v>
      </c>
      <c r="I21" s="93" t="s">
        <v>228</v>
      </c>
      <c r="J21" s="90">
        <v>1.8</v>
      </c>
      <c r="K21" s="90">
        <v>1440</v>
      </c>
      <c r="L21" s="93">
        <v>3240</v>
      </c>
      <c r="M21" s="93" t="s">
        <v>234</v>
      </c>
      <c r="N21" s="93"/>
    </row>
    <row r="22" ht="27" spans="1:14">
      <c r="A22" s="88"/>
      <c r="B22" s="88"/>
      <c r="C22" s="94"/>
      <c r="D22" s="95"/>
      <c r="E22" s="95"/>
      <c r="F22" s="95"/>
      <c r="G22" s="95"/>
      <c r="H22" s="90" t="s">
        <v>191</v>
      </c>
      <c r="I22" s="95"/>
      <c r="J22" s="90">
        <v>3</v>
      </c>
      <c r="K22" s="90">
        <v>1800</v>
      </c>
      <c r="L22" s="95"/>
      <c r="M22" s="95"/>
      <c r="N22" s="95"/>
    </row>
    <row r="23" ht="40.5" spans="1:14">
      <c r="A23" s="96">
        <v>80</v>
      </c>
      <c r="B23" s="96" t="s">
        <v>187</v>
      </c>
      <c r="C23" s="89" t="s">
        <v>216</v>
      </c>
      <c r="D23" s="90" t="s">
        <v>226</v>
      </c>
      <c r="E23" s="90" t="s">
        <v>235</v>
      </c>
      <c r="F23" s="90" t="s">
        <v>36</v>
      </c>
      <c r="G23" s="90">
        <v>2</v>
      </c>
      <c r="H23" s="90" t="s">
        <v>196</v>
      </c>
      <c r="I23" s="90" t="s">
        <v>228</v>
      </c>
      <c r="J23" s="90">
        <v>1</v>
      </c>
      <c r="K23" s="90">
        <v>480</v>
      </c>
      <c r="L23" s="90">
        <v>480</v>
      </c>
      <c r="M23" s="90"/>
      <c r="N23" s="90"/>
    </row>
    <row r="24" ht="27" spans="1:14">
      <c r="A24" s="96">
        <v>81</v>
      </c>
      <c r="B24" s="96" t="s">
        <v>187</v>
      </c>
      <c r="C24" s="89" t="s">
        <v>216</v>
      </c>
      <c r="D24" s="90" t="s">
        <v>226</v>
      </c>
      <c r="E24" s="90" t="s">
        <v>236</v>
      </c>
      <c r="F24" s="90" t="s">
        <v>64</v>
      </c>
      <c r="G24" s="90">
        <v>1</v>
      </c>
      <c r="H24" s="97" t="s">
        <v>237</v>
      </c>
      <c r="I24" s="90" t="s">
        <v>228</v>
      </c>
      <c r="J24" s="90">
        <v>10</v>
      </c>
      <c r="K24" s="90">
        <v>1500</v>
      </c>
      <c r="L24" s="90">
        <v>1500</v>
      </c>
      <c r="M24" s="90"/>
      <c r="N24" s="90"/>
    </row>
    <row r="25" ht="40.5" spans="1:14">
      <c r="A25" s="96">
        <v>82</v>
      </c>
      <c r="B25" s="96" t="s">
        <v>187</v>
      </c>
      <c r="C25" s="89" t="s">
        <v>216</v>
      </c>
      <c r="D25" s="90" t="s">
        <v>238</v>
      </c>
      <c r="E25" s="90" t="s">
        <v>239</v>
      </c>
      <c r="F25" s="90" t="s">
        <v>36</v>
      </c>
      <c r="G25" s="90">
        <v>3</v>
      </c>
      <c r="H25" s="90" t="s">
        <v>143</v>
      </c>
      <c r="I25" s="90" t="s">
        <v>240</v>
      </c>
      <c r="J25" s="90">
        <v>1</v>
      </c>
      <c r="K25" s="90">
        <v>240</v>
      </c>
      <c r="L25" s="90">
        <v>240</v>
      </c>
      <c r="M25" s="90"/>
      <c r="N25" s="90"/>
    </row>
    <row r="26" ht="40.5" spans="1:14">
      <c r="A26" s="96">
        <v>83</v>
      </c>
      <c r="B26" s="96" t="s">
        <v>187</v>
      </c>
      <c r="C26" s="89" t="s">
        <v>241</v>
      </c>
      <c r="D26" s="90" t="s">
        <v>242</v>
      </c>
      <c r="E26" s="90" t="s">
        <v>243</v>
      </c>
      <c r="F26" s="90" t="s">
        <v>40</v>
      </c>
      <c r="G26" s="90">
        <v>3</v>
      </c>
      <c r="H26" s="90" t="s">
        <v>191</v>
      </c>
      <c r="I26" s="90" t="s">
        <v>244</v>
      </c>
      <c r="J26" s="90">
        <v>0.85</v>
      </c>
      <c r="K26" s="90">
        <v>408</v>
      </c>
      <c r="L26" s="90">
        <v>408</v>
      </c>
      <c r="M26" s="90"/>
      <c r="N26" s="90"/>
    </row>
    <row r="27" ht="27" spans="1:14">
      <c r="A27" s="91">
        <v>84</v>
      </c>
      <c r="B27" s="91" t="s">
        <v>187</v>
      </c>
      <c r="C27" s="92" t="s">
        <v>245</v>
      </c>
      <c r="D27" s="93" t="s">
        <v>246</v>
      </c>
      <c r="E27" s="93" t="s">
        <v>247</v>
      </c>
      <c r="F27" s="93" t="s">
        <v>45</v>
      </c>
      <c r="G27" s="93">
        <v>3</v>
      </c>
      <c r="H27" s="90" t="s">
        <v>196</v>
      </c>
      <c r="I27" s="93" t="s">
        <v>248</v>
      </c>
      <c r="J27" s="90">
        <v>2</v>
      </c>
      <c r="K27" s="90">
        <v>1280</v>
      </c>
      <c r="L27" s="93">
        <v>2160</v>
      </c>
      <c r="M27" s="93"/>
      <c r="N27" s="93"/>
    </row>
    <row r="28" spans="1:14">
      <c r="A28" s="98"/>
      <c r="B28" s="98"/>
      <c r="C28" s="99"/>
      <c r="D28" s="100"/>
      <c r="E28" s="100"/>
      <c r="F28" s="100"/>
      <c r="G28" s="100"/>
      <c r="H28" s="90" t="s">
        <v>38</v>
      </c>
      <c r="I28" s="100"/>
      <c r="J28" s="90">
        <v>2</v>
      </c>
      <c r="K28" s="90">
        <v>640</v>
      </c>
      <c r="L28" s="100"/>
      <c r="M28" s="100"/>
      <c r="N28" s="100"/>
    </row>
    <row r="29" spans="1:14">
      <c r="A29" s="88"/>
      <c r="B29" s="88"/>
      <c r="C29" s="94"/>
      <c r="D29" s="95"/>
      <c r="E29" s="95"/>
      <c r="F29" s="95"/>
      <c r="G29" s="95"/>
      <c r="H29" s="90" t="s">
        <v>25</v>
      </c>
      <c r="I29" s="95"/>
      <c r="J29" s="90">
        <v>20</v>
      </c>
      <c r="K29" s="90">
        <v>240</v>
      </c>
      <c r="L29" s="95"/>
      <c r="M29" s="95"/>
      <c r="N29" s="95"/>
    </row>
    <row r="30" spans="1:14">
      <c r="A30" s="91">
        <v>85</v>
      </c>
      <c r="B30" s="91" t="s">
        <v>187</v>
      </c>
      <c r="C30" s="92" t="s">
        <v>245</v>
      </c>
      <c r="D30" s="93" t="s">
        <v>246</v>
      </c>
      <c r="E30" s="93" t="s">
        <v>249</v>
      </c>
      <c r="F30" s="93" t="s">
        <v>60</v>
      </c>
      <c r="G30" s="93">
        <v>1</v>
      </c>
      <c r="H30" s="90" t="s">
        <v>143</v>
      </c>
      <c r="I30" s="93" t="s">
        <v>248</v>
      </c>
      <c r="J30" s="90">
        <v>1</v>
      </c>
      <c r="K30" s="90">
        <v>320</v>
      </c>
      <c r="L30" s="93">
        <v>960</v>
      </c>
      <c r="M30" s="93" t="s">
        <v>250</v>
      </c>
      <c r="N30" s="90"/>
    </row>
    <row r="31" ht="27" spans="1:14">
      <c r="A31" s="88"/>
      <c r="B31" s="88"/>
      <c r="C31" s="94"/>
      <c r="D31" s="95"/>
      <c r="E31" s="95"/>
      <c r="F31" s="95"/>
      <c r="G31" s="95"/>
      <c r="H31" s="90" t="s">
        <v>196</v>
      </c>
      <c r="I31" s="95"/>
      <c r="J31" s="90">
        <v>1</v>
      </c>
      <c r="K31" s="90">
        <v>640</v>
      </c>
      <c r="L31" s="95"/>
      <c r="M31" s="95"/>
      <c r="N31" s="90"/>
    </row>
    <row r="32" ht="27" spans="1:14">
      <c r="A32" s="91">
        <v>86</v>
      </c>
      <c r="B32" s="91" t="s">
        <v>187</v>
      </c>
      <c r="C32" s="92" t="s">
        <v>245</v>
      </c>
      <c r="D32" s="93" t="s">
        <v>246</v>
      </c>
      <c r="E32" s="93" t="s">
        <v>251</v>
      </c>
      <c r="F32" s="93" t="s">
        <v>72</v>
      </c>
      <c r="G32" s="93">
        <v>5</v>
      </c>
      <c r="H32" s="90" t="s">
        <v>196</v>
      </c>
      <c r="I32" s="93" t="s">
        <v>248</v>
      </c>
      <c r="J32" s="90">
        <v>1.4</v>
      </c>
      <c r="K32" s="90">
        <v>1120</v>
      </c>
      <c r="L32" s="93">
        <v>1900</v>
      </c>
      <c r="M32" s="93" t="s">
        <v>252</v>
      </c>
      <c r="N32" s="100"/>
    </row>
    <row r="33" ht="27" spans="1:14">
      <c r="A33" s="88"/>
      <c r="B33" s="88"/>
      <c r="C33" s="94"/>
      <c r="D33" s="95"/>
      <c r="E33" s="95"/>
      <c r="F33" s="95"/>
      <c r="G33" s="95"/>
      <c r="H33" s="90" t="s">
        <v>191</v>
      </c>
      <c r="I33" s="95"/>
      <c r="J33" s="90">
        <v>1.3</v>
      </c>
      <c r="K33" s="90">
        <v>780</v>
      </c>
      <c r="L33" s="95"/>
      <c r="M33" s="95"/>
      <c r="N33" s="95"/>
    </row>
    <row r="34" ht="27" spans="1:14">
      <c r="A34" s="91">
        <v>87</v>
      </c>
      <c r="B34" s="91" t="s">
        <v>187</v>
      </c>
      <c r="C34" s="92" t="s">
        <v>245</v>
      </c>
      <c r="D34" s="93" t="s">
        <v>253</v>
      </c>
      <c r="E34" s="93" t="s">
        <v>254</v>
      </c>
      <c r="F34" s="93" t="s">
        <v>40</v>
      </c>
      <c r="G34" s="93">
        <v>4</v>
      </c>
      <c r="H34" s="90" t="s">
        <v>196</v>
      </c>
      <c r="I34" s="93" t="s">
        <v>255</v>
      </c>
      <c r="J34" s="90">
        <v>2</v>
      </c>
      <c r="K34" s="90">
        <v>1280</v>
      </c>
      <c r="L34" s="93">
        <v>2704</v>
      </c>
      <c r="M34" s="93" t="s">
        <v>256</v>
      </c>
      <c r="N34" s="93"/>
    </row>
    <row r="35" ht="27" spans="1:14">
      <c r="A35" s="88"/>
      <c r="B35" s="88"/>
      <c r="C35" s="94"/>
      <c r="D35" s="95"/>
      <c r="E35" s="95"/>
      <c r="F35" s="95"/>
      <c r="G35" s="95"/>
      <c r="H35" s="90" t="s">
        <v>191</v>
      </c>
      <c r="I35" s="95"/>
      <c r="J35" s="90">
        <v>4</v>
      </c>
      <c r="K35" s="90">
        <v>1920</v>
      </c>
      <c r="L35" s="95"/>
      <c r="M35" s="95"/>
      <c r="N35" s="95"/>
    </row>
    <row r="36" spans="1:14">
      <c r="A36" s="91">
        <v>88</v>
      </c>
      <c r="B36" s="91" t="s">
        <v>187</v>
      </c>
      <c r="C36" s="92" t="s">
        <v>245</v>
      </c>
      <c r="D36" s="93" t="s">
        <v>253</v>
      </c>
      <c r="E36" s="93" t="s">
        <v>257</v>
      </c>
      <c r="F36" s="90" t="s">
        <v>60</v>
      </c>
      <c r="G36" s="93">
        <v>3</v>
      </c>
      <c r="H36" s="90" t="s">
        <v>38</v>
      </c>
      <c r="I36" s="93" t="s">
        <v>258</v>
      </c>
      <c r="J36" s="90">
        <v>1</v>
      </c>
      <c r="K36" s="90">
        <v>320</v>
      </c>
      <c r="L36" s="93">
        <v>1760</v>
      </c>
      <c r="M36" s="93" t="s">
        <v>259</v>
      </c>
      <c r="N36" s="93"/>
    </row>
    <row r="37" ht="27" spans="1:14">
      <c r="A37" s="88"/>
      <c r="B37" s="88"/>
      <c r="C37" s="94"/>
      <c r="D37" s="95"/>
      <c r="E37" s="95"/>
      <c r="F37" s="90"/>
      <c r="G37" s="95"/>
      <c r="H37" s="90" t="s">
        <v>191</v>
      </c>
      <c r="I37" s="95"/>
      <c r="J37" s="90">
        <v>3</v>
      </c>
      <c r="K37" s="90">
        <v>1440</v>
      </c>
      <c r="L37" s="95"/>
      <c r="M37" s="95"/>
      <c r="N37" s="95"/>
    </row>
    <row r="38" ht="27" spans="1:14">
      <c r="A38" s="91">
        <v>89</v>
      </c>
      <c r="B38" s="91" t="s">
        <v>187</v>
      </c>
      <c r="C38" s="92" t="s">
        <v>245</v>
      </c>
      <c r="D38" s="93" t="s">
        <v>260</v>
      </c>
      <c r="E38" s="93" t="s">
        <v>261</v>
      </c>
      <c r="F38" s="93" t="s">
        <v>40</v>
      </c>
      <c r="G38" s="93">
        <v>7</v>
      </c>
      <c r="H38" s="90" t="s">
        <v>196</v>
      </c>
      <c r="I38" s="93" t="s">
        <v>262</v>
      </c>
      <c r="J38" s="90">
        <v>2</v>
      </c>
      <c r="K38" s="90">
        <v>1280</v>
      </c>
      <c r="L38" s="93">
        <v>1320</v>
      </c>
      <c r="M38" s="93" t="s">
        <v>263</v>
      </c>
      <c r="N38" s="93" t="s">
        <v>264</v>
      </c>
    </row>
    <row r="39" spans="1:14">
      <c r="A39" s="98"/>
      <c r="B39" s="98"/>
      <c r="C39" s="99"/>
      <c r="D39" s="100"/>
      <c r="E39" s="100"/>
      <c r="F39" s="100"/>
      <c r="G39" s="100"/>
      <c r="H39" s="90" t="s">
        <v>38</v>
      </c>
      <c r="I39" s="100"/>
      <c r="J39" s="90">
        <v>3</v>
      </c>
      <c r="K39" s="90">
        <v>960</v>
      </c>
      <c r="L39" s="100"/>
      <c r="M39" s="100"/>
      <c r="N39" s="100"/>
    </row>
    <row r="40" ht="27" spans="1:14">
      <c r="A40" s="88"/>
      <c r="B40" s="88"/>
      <c r="C40" s="94"/>
      <c r="D40" s="95"/>
      <c r="E40" s="95"/>
      <c r="F40" s="95"/>
      <c r="G40" s="95"/>
      <c r="H40" s="90" t="s">
        <v>191</v>
      </c>
      <c r="I40" s="95"/>
      <c r="J40" s="90">
        <v>2</v>
      </c>
      <c r="K40" s="90">
        <v>960</v>
      </c>
      <c r="L40" s="95"/>
      <c r="M40" s="95"/>
      <c r="N40" s="95"/>
    </row>
    <row r="41" ht="27" spans="1:14">
      <c r="A41" s="91">
        <v>90</v>
      </c>
      <c r="B41" s="91" t="s">
        <v>187</v>
      </c>
      <c r="C41" s="92" t="s">
        <v>245</v>
      </c>
      <c r="D41" s="93" t="s">
        <v>260</v>
      </c>
      <c r="E41" s="93" t="s">
        <v>265</v>
      </c>
      <c r="F41" s="93" t="s">
        <v>64</v>
      </c>
      <c r="G41" s="93">
        <v>4</v>
      </c>
      <c r="H41" s="90" t="s">
        <v>196</v>
      </c>
      <c r="I41" s="93" t="s">
        <v>262</v>
      </c>
      <c r="J41" s="90">
        <v>1.5</v>
      </c>
      <c r="K41" s="90">
        <v>720</v>
      </c>
      <c r="L41" s="93">
        <v>1200</v>
      </c>
      <c r="M41" s="93" t="s">
        <v>266</v>
      </c>
      <c r="N41" s="93"/>
    </row>
    <row r="42" spans="1:14">
      <c r="A42" s="88"/>
      <c r="B42" s="88"/>
      <c r="C42" s="94"/>
      <c r="D42" s="95"/>
      <c r="E42" s="95"/>
      <c r="F42" s="95"/>
      <c r="G42" s="95"/>
      <c r="H42" s="90" t="s">
        <v>38</v>
      </c>
      <c r="I42" s="95"/>
      <c r="J42" s="90">
        <v>2</v>
      </c>
      <c r="K42" s="90">
        <v>480</v>
      </c>
      <c r="L42" s="95"/>
      <c r="M42" s="95"/>
      <c r="N42" s="95"/>
    </row>
    <row r="43" spans="1:14">
      <c r="A43" s="91">
        <v>91</v>
      </c>
      <c r="B43" s="91" t="s">
        <v>187</v>
      </c>
      <c r="C43" s="92" t="s">
        <v>245</v>
      </c>
      <c r="D43" s="93" t="s">
        <v>260</v>
      </c>
      <c r="E43" s="93" t="s">
        <v>267</v>
      </c>
      <c r="F43" s="93" t="s">
        <v>60</v>
      </c>
      <c r="G43" s="93">
        <v>3</v>
      </c>
      <c r="H43" s="90" t="s">
        <v>143</v>
      </c>
      <c r="I43" s="93" t="s">
        <v>262</v>
      </c>
      <c r="J43" s="90">
        <v>3</v>
      </c>
      <c r="K43" s="90">
        <v>960</v>
      </c>
      <c r="L43" s="93">
        <v>2240</v>
      </c>
      <c r="M43" s="93" t="s">
        <v>268</v>
      </c>
      <c r="N43" s="93"/>
    </row>
    <row r="44" spans="1:14">
      <c r="A44" s="88"/>
      <c r="B44" s="88"/>
      <c r="C44" s="94"/>
      <c r="D44" s="95"/>
      <c r="E44" s="95"/>
      <c r="F44" s="95"/>
      <c r="G44" s="95"/>
      <c r="H44" s="90" t="s">
        <v>38</v>
      </c>
      <c r="I44" s="95"/>
      <c r="J44" s="90">
        <v>4</v>
      </c>
      <c r="K44" s="90">
        <v>1280</v>
      </c>
      <c r="L44" s="95"/>
      <c r="M44" s="95"/>
      <c r="N44" s="95"/>
    </row>
    <row r="45" spans="1:14">
      <c r="A45" s="91">
        <v>92</v>
      </c>
      <c r="B45" s="91" t="s">
        <v>187</v>
      </c>
      <c r="C45" s="92" t="s">
        <v>245</v>
      </c>
      <c r="D45" s="93" t="s">
        <v>260</v>
      </c>
      <c r="E45" s="93" t="s">
        <v>269</v>
      </c>
      <c r="F45" s="93" t="s">
        <v>60</v>
      </c>
      <c r="G45" s="93">
        <v>4</v>
      </c>
      <c r="H45" s="90" t="s">
        <v>38</v>
      </c>
      <c r="I45" s="93" t="s">
        <v>262</v>
      </c>
      <c r="J45" s="90">
        <v>3</v>
      </c>
      <c r="K45" s="90">
        <v>960</v>
      </c>
      <c r="L45" s="93">
        <v>2320</v>
      </c>
      <c r="M45" s="93" t="s">
        <v>270</v>
      </c>
      <c r="N45" s="93"/>
    </row>
    <row r="46" ht="27" spans="1:14">
      <c r="A46" s="98"/>
      <c r="B46" s="98"/>
      <c r="C46" s="99"/>
      <c r="D46" s="100"/>
      <c r="E46" s="100"/>
      <c r="F46" s="100"/>
      <c r="G46" s="100"/>
      <c r="H46" s="90" t="s">
        <v>191</v>
      </c>
      <c r="I46" s="100"/>
      <c r="J46" s="90">
        <v>1.5</v>
      </c>
      <c r="K46" s="90">
        <v>720</v>
      </c>
      <c r="L46" s="100"/>
      <c r="M46" s="100"/>
      <c r="N46" s="100"/>
    </row>
    <row r="47" ht="27" spans="1:14">
      <c r="A47" s="88"/>
      <c r="B47" s="88"/>
      <c r="C47" s="94"/>
      <c r="D47" s="95"/>
      <c r="E47" s="95"/>
      <c r="F47" s="95"/>
      <c r="G47" s="95"/>
      <c r="H47" s="90" t="s">
        <v>196</v>
      </c>
      <c r="I47" s="95"/>
      <c r="J47" s="90">
        <v>1</v>
      </c>
      <c r="K47" s="90">
        <v>640</v>
      </c>
      <c r="L47" s="95"/>
      <c r="M47" s="95"/>
      <c r="N47" s="95"/>
    </row>
    <row r="48" ht="27" spans="1:14">
      <c r="A48" s="91">
        <v>93</v>
      </c>
      <c r="B48" s="91" t="s">
        <v>187</v>
      </c>
      <c r="C48" s="92" t="s">
        <v>245</v>
      </c>
      <c r="D48" s="93" t="s">
        <v>260</v>
      </c>
      <c r="E48" s="93" t="s">
        <v>271</v>
      </c>
      <c r="F48" s="93" t="s">
        <v>36</v>
      </c>
      <c r="G48" s="93">
        <v>4</v>
      </c>
      <c r="H48" s="90" t="s">
        <v>196</v>
      </c>
      <c r="I48" s="93" t="s">
        <v>262</v>
      </c>
      <c r="J48" s="90">
        <v>3</v>
      </c>
      <c r="K48" s="90">
        <v>1440</v>
      </c>
      <c r="L48" s="93">
        <v>2640</v>
      </c>
      <c r="M48" s="93" t="s">
        <v>272</v>
      </c>
      <c r="N48" s="93"/>
    </row>
    <row r="49" spans="1:14">
      <c r="A49" s="88"/>
      <c r="B49" s="88"/>
      <c r="C49" s="94"/>
      <c r="D49" s="95"/>
      <c r="E49" s="95"/>
      <c r="F49" s="95"/>
      <c r="G49" s="95"/>
      <c r="H49" s="90" t="s">
        <v>38</v>
      </c>
      <c r="I49" s="95"/>
      <c r="J49" s="90">
        <v>5</v>
      </c>
      <c r="K49" s="90">
        <v>1200</v>
      </c>
      <c r="L49" s="95"/>
      <c r="M49" s="95"/>
      <c r="N49" s="95"/>
    </row>
    <row r="50" ht="27" spans="1:14">
      <c r="A50" s="91">
        <v>94</v>
      </c>
      <c r="B50" s="91" t="s">
        <v>187</v>
      </c>
      <c r="C50" s="92" t="s">
        <v>245</v>
      </c>
      <c r="D50" s="93" t="s">
        <v>273</v>
      </c>
      <c r="E50" s="93" t="s">
        <v>274</v>
      </c>
      <c r="F50" s="93" t="s">
        <v>40</v>
      </c>
      <c r="G50" s="93">
        <v>3</v>
      </c>
      <c r="H50" s="90" t="s">
        <v>196</v>
      </c>
      <c r="I50" s="93" t="s">
        <v>275</v>
      </c>
      <c r="J50" s="90">
        <v>2</v>
      </c>
      <c r="K50" s="90">
        <v>1280</v>
      </c>
      <c r="L50" s="93">
        <v>2240</v>
      </c>
      <c r="M50" s="93" t="s">
        <v>276</v>
      </c>
      <c r="N50" s="93"/>
    </row>
    <row r="51" ht="27" spans="1:14">
      <c r="A51" s="88"/>
      <c r="B51" s="88"/>
      <c r="C51" s="94"/>
      <c r="D51" s="95"/>
      <c r="E51" s="95"/>
      <c r="F51" s="95"/>
      <c r="G51" s="95"/>
      <c r="H51" s="90" t="s">
        <v>191</v>
      </c>
      <c r="I51" s="95"/>
      <c r="J51" s="90">
        <v>2</v>
      </c>
      <c r="K51" s="90">
        <v>960</v>
      </c>
      <c r="L51" s="95"/>
      <c r="M51" s="95"/>
      <c r="N51" s="95"/>
    </row>
    <row r="52" ht="27" spans="1:14">
      <c r="A52" s="91">
        <v>95</v>
      </c>
      <c r="B52" s="91" t="s">
        <v>187</v>
      </c>
      <c r="C52" s="92" t="s">
        <v>245</v>
      </c>
      <c r="D52" s="93" t="s">
        <v>273</v>
      </c>
      <c r="E52" s="93" t="s">
        <v>277</v>
      </c>
      <c r="F52" s="93" t="s">
        <v>45</v>
      </c>
      <c r="G52" s="93">
        <v>2</v>
      </c>
      <c r="H52" s="90" t="s">
        <v>196</v>
      </c>
      <c r="I52" s="93" t="s">
        <v>275</v>
      </c>
      <c r="J52" s="90">
        <v>1.5</v>
      </c>
      <c r="K52" s="90">
        <v>960</v>
      </c>
      <c r="L52" s="93">
        <v>2960</v>
      </c>
      <c r="M52" s="93" t="s">
        <v>278</v>
      </c>
      <c r="N52" s="93"/>
    </row>
    <row r="53" spans="1:14">
      <c r="A53" s="98"/>
      <c r="B53" s="98"/>
      <c r="C53" s="99"/>
      <c r="D53" s="100"/>
      <c r="E53" s="100"/>
      <c r="F53" s="100"/>
      <c r="G53" s="100"/>
      <c r="H53" s="90" t="s">
        <v>143</v>
      </c>
      <c r="I53" s="100"/>
      <c r="J53" s="90">
        <v>1</v>
      </c>
      <c r="K53" s="90">
        <v>320</v>
      </c>
      <c r="L53" s="100"/>
      <c r="M53" s="100"/>
      <c r="N53" s="100"/>
    </row>
    <row r="54" ht="27" spans="1:14">
      <c r="A54" s="88"/>
      <c r="B54" s="88"/>
      <c r="C54" s="94"/>
      <c r="D54" s="95"/>
      <c r="E54" s="95"/>
      <c r="F54" s="95"/>
      <c r="G54" s="95"/>
      <c r="H54" s="90" t="s">
        <v>191</v>
      </c>
      <c r="I54" s="95"/>
      <c r="J54" s="90">
        <v>3.5</v>
      </c>
      <c r="K54" s="90">
        <v>1680</v>
      </c>
      <c r="L54" s="95"/>
      <c r="M54" s="95"/>
      <c r="N54" s="95"/>
    </row>
    <row r="55" ht="27" spans="1:14">
      <c r="A55" s="91">
        <v>96</v>
      </c>
      <c r="B55" s="91" t="s">
        <v>187</v>
      </c>
      <c r="C55" s="92" t="s">
        <v>245</v>
      </c>
      <c r="D55" s="93" t="s">
        <v>245</v>
      </c>
      <c r="E55" s="93" t="s">
        <v>279</v>
      </c>
      <c r="F55" s="93" t="s">
        <v>36</v>
      </c>
      <c r="G55" s="93">
        <v>3</v>
      </c>
      <c r="H55" s="90" t="s">
        <v>280</v>
      </c>
      <c r="I55" s="93" t="s">
        <v>281</v>
      </c>
      <c r="J55" s="90">
        <v>3</v>
      </c>
      <c r="K55" s="90">
        <v>900</v>
      </c>
      <c r="L55" s="93">
        <v>1140</v>
      </c>
      <c r="M55" s="93"/>
      <c r="N55" s="93"/>
    </row>
    <row r="56" spans="1:14">
      <c r="A56" s="88"/>
      <c r="B56" s="88"/>
      <c r="C56" s="94"/>
      <c r="D56" s="95"/>
      <c r="E56" s="95"/>
      <c r="F56" s="95"/>
      <c r="G56" s="95"/>
      <c r="H56" s="90" t="s">
        <v>143</v>
      </c>
      <c r="I56" s="95"/>
      <c r="J56" s="90">
        <v>1</v>
      </c>
      <c r="K56" s="90">
        <v>240</v>
      </c>
      <c r="L56" s="95"/>
      <c r="M56" s="95"/>
      <c r="N56" s="95"/>
    </row>
    <row r="57" spans="1:14">
      <c r="A57" s="91">
        <v>97</v>
      </c>
      <c r="B57" s="91" t="s">
        <v>187</v>
      </c>
      <c r="C57" s="92" t="s">
        <v>282</v>
      </c>
      <c r="D57" s="93" t="s">
        <v>283</v>
      </c>
      <c r="E57" s="93" t="s">
        <v>284</v>
      </c>
      <c r="F57" s="93" t="s">
        <v>40</v>
      </c>
      <c r="G57" s="93">
        <v>7</v>
      </c>
      <c r="H57" s="90" t="s">
        <v>285</v>
      </c>
      <c r="I57" s="93" t="s">
        <v>286</v>
      </c>
      <c r="J57" s="90">
        <v>1</v>
      </c>
      <c r="K57" s="90">
        <v>320</v>
      </c>
      <c r="L57" s="93">
        <v>1440</v>
      </c>
      <c r="M57" s="93"/>
      <c r="N57" s="93"/>
    </row>
    <row r="58" ht="27" spans="1:14">
      <c r="A58" s="98"/>
      <c r="B58" s="98"/>
      <c r="C58" s="99"/>
      <c r="D58" s="100"/>
      <c r="E58" s="100"/>
      <c r="F58" s="100"/>
      <c r="G58" s="100"/>
      <c r="H58" s="90" t="s">
        <v>191</v>
      </c>
      <c r="I58" s="100"/>
      <c r="J58" s="90">
        <v>1</v>
      </c>
      <c r="K58" s="90">
        <v>480</v>
      </c>
      <c r="L58" s="100"/>
      <c r="M58" s="100"/>
      <c r="N58" s="100"/>
    </row>
    <row r="59" ht="27" spans="1:14">
      <c r="A59" s="88"/>
      <c r="B59" s="88"/>
      <c r="C59" s="94"/>
      <c r="D59" s="95"/>
      <c r="E59" s="95"/>
      <c r="F59" s="95"/>
      <c r="G59" s="95"/>
      <c r="H59" s="90" t="s">
        <v>196</v>
      </c>
      <c r="I59" s="95"/>
      <c r="J59" s="90">
        <v>1</v>
      </c>
      <c r="K59" s="90">
        <v>640</v>
      </c>
      <c r="L59" s="95"/>
      <c r="M59" s="95"/>
      <c r="N59" s="95"/>
    </row>
    <row r="60" ht="27" spans="1:14">
      <c r="A60" s="91">
        <v>98</v>
      </c>
      <c r="B60" s="91" t="s">
        <v>187</v>
      </c>
      <c r="C60" s="99" t="s">
        <v>282</v>
      </c>
      <c r="D60" s="95" t="s">
        <v>287</v>
      </c>
      <c r="E60" s="95" t="s">
        <v>288</v>
      </c>
      <c r="F60" s="100" t="s">
        <v>64</v>
      </c>
      <c r="G60" s="100">
        <v>6</v>
      </c>
      <c r="H60" s="95" t="s">
        <v>196</v>
      </c>
      <c r="I60" s="100" t="s">
        <v>289</v>
      </c>
      <c r="J60" s="95">
        <v>5.5</v>
      </c>
      <c r="K60" s="95">
        <v>2640</v>
      </c>
      <c r="L60" s="100">
        <v>3336</v>
      </c>
      <c r="M60" s="100"/>
      <c r="N60" s="100"/>
    </row>
    <row r="61" ht="27" spans="1:14">
      <c r="A61" s="98"/>
      <c r="B61" s="98"/>
      <c r="C61" s="99"/>
      <c r="D61" s="90"/>
      <c r="E61" s="90"/>
      <c r="F61" s="100"/>
      <c r="G61" s="100"/>
      <c r="H61" s="90" t="s">
        <v>191</v>
      </c>
      <c r="I61" s="100"/>
      <c r="J61" s="90">
        <v>1</v>
      </c>
      <c r="K61" s="90">
        <v>360</v>
      </c>
      <c r="L61" s="100"/>
      <c r="M61" s="100"/>
      <c r="N61" s="100"/>
    </row>
    <row r="62" spans="1:14">
      <c r="A62" s="98"/>
      <c r="B62" s="98"/>
      <c r="C62" s="99"/>
      <c r="D62" s="90"/>
      <c r="E62" s="90"/>
      <c r="F62" s="100"/>
      <c r="G62" s="100"/>
      <c r="H62" s="90" t="s">
        <v>285</v>
      </c>
      <c r="I62" s="100"/>
      <c r="J62" s="90">
        <v>0.5</v>
      </c>
      <c r="K62" s="90">
        <v>120</v>
      </c>
      <c r="L62" s="100"/>
      <c r="M62" s="100"/>
      <c r="N62" s="100"/>
    </row>
    <row r="63" spans="1:14">
      <c r="A63" s="88"/>
      <c r="B63" s="88"/>
      <c r="C63" s="94"/>
      <c r="D63" s="90"/>
      <c r="E63" s="90"/>
      <c r="F63" s="95"/>
      <c r="G63" s="95"/>
      <c r="H63" s="90" t="s">
        <v>38</v>
      </c>
      <c r="I63" s="95"/>
      <c r="J63" s="90">
        <v>0.9</v>
      </c>
      <c r="K63" s="90">
        <v>216</v>
      </c>
      <c r="L63" s="95"/>
      <c r="M63" s="95"/>
      <c r="N63" s="95"/>
    </row>
    <row r="64" ht="27" spans="1:14">
      <c r="A64" s="96">
        <v>99</v>
      </c>
      <c r="B64" s="96" t="s">
        <v>187</v>
      </c>
      <c r="C64" s="89" t="s">
        <v>282</v>
      </c>
      <c r="D64" s="90" t="s">
        <v>287</v>
      </c>
      <c r="E64" s="90" t="s">
        <v>290</v>
      </c>
      <c r="F64" s="90" t="s">
        <v>112</v>
      </c>
      <c r="G64" s="90">
        <v>3</v>
      </c>
      <c r="H64" s="90" t="s">
        <v>196</v>
      </c>
      <c r="I64" s="90" t="s">
        <v>289</v>
      </c>
      <c r="J64" s="90">
        <v>3.5</v>
      </c>
      <c r="K64" s="90">
        <v>2240</v>
      </c>
      <c r="L64" s="90">
        <v>2240</v>
      </c>
      <c r="M64" s="90"/>
      <c r="N64" s="90"/>
    </row>
    <row r="65" ht="40.5" spans="1:14">
      <c r="A65" s="96">
        <v>100</v>
      </c>
      <c r="B65" s="96" t="s">
        <v>187</v>
      </c>
      <c r="C65" s="89" t="s">
        <v>282</v>
      </c>
      <c r="D65" s="90" t="s">
        <v>291</v>
      </c>
      <c r="E65" s="90" t="s">
        <v>292</v>
      </c>
      <c r="F65" s="90" t="s">
        <v>60</v>
      </c>
      <c r="G65" s="90">
        <v>2</v>
      </c>
      <c r="H65" s="90" t="s">
        <v>196</v>
      </c>
      <c r="I65" s="90" t="s">
        <v>293</v>
      </c>
      <c r="J65" s="90">
        <v>1.2</v>
      </c>
      <c r="K65" s="90">
        <v>768</v>
      </c>
      <c r="L65" s="90">
        <v>768</v>
      </c>
      <c r="M65" s="90"/>
      <c r="N65" s="90"/>
    </row>
    <row r="66" ht="27" spans="1:14">
      <c r="A66" s="91">
        <v>101</v>
      </c>
      <c r="B66" s="91" t="s">
        <v>187</v>
      </c>
      <c r="C66" s="92" t="s">
        <v>282</v>
      </c>
      <c r="D66" s="93" t="s">
        <v>291</v>
      </c>
      <c r="E66" s="93" t="s">
        <v>294</v>
      </c>
      <c r="F66" s="93" t="s">
        <v>64</v>
      </c>
      <c r="G66" s="93">
        <v>4</v>
      </c>
      <c r="H66" s="90" t="s">
        <v>196</v>
      </c>
      <c r="I66" s="90" t="s">
        <v>295</v>
      </c>
      <c r="J66" s="90">
        <v>1.5</v>
      </c>
      <c r="K66" s="90">
        <v>720</v>
      </c>
      <c r="L66" s="93">
        <v>1260</v>
      </c>
      <c r="M66" s="93"/>
      <c r="N66" s="93"/>
    </row>
    <row r="67" ht="27" spans="1:14">
      <c r="A67" s="98"/>
      <c r="B67" s="98"/>
      <c r="C67" s="99"/>
      <c r="D67" s="100"/>
      <c r="E67" s="100"/>
      <c r="F67" s="100"/>
      <c r="G67" s="100"/>
      <c r="H67" s="90" t="s">
        <v>191</v>
      </c>
      <c r="I67" s="93" t="s">
        <v>293</v>
      </c>
      <c r="J67" s="90">
        <v>0.5</v>
      </c>
      <c r="K67" s="90">
        <v>180</v>
      </c>
      <c r="L67" s="100"/>
      <c r="M67" s="100"/>
      <c r="N67" s="100"/>
    </row>
    <row r="68" spans="1:14">
      <c r="A68" s="88"/>
      <c r="B68" s="88"/>
      <c r="C68" s="94"/>
      <c r="D68" s="95"/>
      <c r="E68" s="95"/>
      <c r="F68" s="95"/>
      <c r="G68" s="95"/>
      <c r="H68" s="90" t="s">
        <v>25</v>
      </c>
      <c r="I68" s="95"/>
      <c r="J68" s="90">
        <v>40</v>
      </c>
      <c r="K68" s="90">
        <v>360</v>
      </c>
      <c r="L68" s="95"/>
      <c r="M68" s="95"/>
      <c r="N68" s="95"/>
    </row>
    <row r="69" ht="27" spans="1:14">
      <c r="A69" s="91">
        <v>102</v>
      </c>
      <c r="B69" s="91" t="s">
        <v>187</v>
      </c>
      <c r="C69" s="92" t="s">
        <v>282</v>
      </c>
      <c r="D69" s="93" t="s">
        <v>291</v>
      </c>
      <c r="E69" s="93" t="s">
        <v>296</v>
      </c>
      <c r="F69" s="93" t="s">
        <v>64</v>
      </c>
      <c r="G69" s="93">
        <v>6</v>
      </c>
      <c r="H69" s="90" t="s">
        <v>196</v>
      </c>
      <c r="I69" s="93" t="s">
        <v>293</v>
      </c>
      <c r="J69" s="90">
        <v>2</v>
      </c>
      <c r="K69" s="90">
        <v>960</v>
      </c>
      <c r="L69" s="93">
        <v>1320</v>
      </c>
      <c r="M69" s="93"/>
      <c r="N69" s="93"/>
    </row>
    <row r="70" spans="1:14">
      <c r="A70" s="88"/>
      <c r="B70" s="88"/>
      <c r="C70" s="94"/>
      <c r="D70" s="95"/>
      <c r="E70" s="95"/>
      <c r="F70" s="95"/>
      <c r="G70" s="95"/>
      <c r="H70" s="90" t="s">
        <v>38</v>
      </c>
      <c r="I70" s="95"/>
      <c r="J70" s="90">
        <v>1.5</v>
      </c>
      <c r="K70" s="90">
        <v>360</v>
      </c>
      <c r="L70" s="95"/>
      <c r="M70" s="95"/>
      <c r="N70" s="95"/>
    </row>
    <row r="71" ht="54" spans="1:14">
      <c r="A71" s="96">
        <v>103</v>
      </c>
      <c r="B71" s="96" t="s">
        <v>187</v>
      </c>
      <c r="C71" s="89" t="s">
        <v>282</v>
      </c>
      <c r="D71" s="90" t="s">
        <v>291</v>
      </c>
      <c r="E71" s="90" t="s">
        <v>297</v>
      </c>
      <c r="F71" s="90" t="s">
        <v>40</v>
      </c>
      <c r="G71" s="90">
        <v>5</v>
      </c>
      <c r="H71" s="90" t="s">
        <v>196</v>
      </c>
      <c r="I71" s="90" t="s">
        <v>293</v>
      </c>
      <c r="J71" s="90">
        <v>1</v>
      </c>
      <c r="K71" s="90">
        <v>640</v>
      </c>
      <c r="L71" s="90">
        <v>640</v>
      </c>
      <c r="M71" s="90" t="s">
        <v>298</v>
      </c>
      <c r="N71" s="90"/>
    </row>
    <row r="72" ht="54" spans="1:14">
      <c r="A72" s="96">
        <v>104</v>
      </c>
      <c r="B72" s="96" t="s">
        <v>187</v>
      </c>
      <c r="C72" s="92" t="s">
        <v>282</v>
      </c>
      <c r="D72" s="93" t="s">
        <v>299</v>
      </c>
      <c r="E72" s="93" t="s">
        <v>300</v>
      </c>
      <c r="F72" s="93" t="s">
        <v>36</v>
      </c>
      <c r="G72" s="93">
        <v>3</v>
      </c>
      <c r="H72" s="90" t="s">
        <v>191</v>
      </c>
      <c r="I72" s="90" t="s">
        <v>295</v>
      </c>
      <c r="J72" s="90">
        <v>1.5</v>
      </c>
      <c r="K72" s="90">
        <v>540</v>
      </c>
      <c r="L72" s="93">
        <v>540</v>
      </c>
      <c r="M72" s="93" t="s">
        <v>301</v>
      </c>
      <c r="N72" s="93"/>
    </row>
    <row r="73" ht="54" spans="1:14">
      <c r="A73" s="96">
        <v>105</v>
      </c>
      <c r="B73" s="96" t="s">
        <v>187</v>
      </c>
      <c r="C73" s="89" t="s">
        <v>282</v>
      </c>
      <c r="D73" s="90" t="s">
        <v>299</v>
      </c>
      <c r="E73" s="90" t="s">
        <v>302</v>
      </c>
      <c r="F73" s="90" t="s">
        <v>64</v>
      </c>
      <c r="G73" s="90">
        <v>3</v>
      </c>
      <c r="H73" s="90" t="s">
        <v>196</v>
      </c>
      <c r="I73" s="90" t="s">
        <v>295</v>
      </c>
      <c r="J73" s="90">
        <v>1.3</v>
      </c>
      <c r="K73" s="90">
        <v>624</v>
      </c>
      <c r="L73" s="90">
        <v>624</v>
      </c>
      <c r="M73" s="93" t="s">
        <v>303</v>
      </c>
      <c r="N73" s="90"/>
    </row>
    <row r="74" ht="27" spans="1:14">
      <c r="A74" s="91">
        <v>106</v>
      </c>
      <c r="B74" s="91" t="s">
        <v>187</v>
      </c>
      <c r="C74" s="92" t="s">
        <v>282</v>
      </c>
      <c r="D74" s="93" t="s">
        <v>304</v>
      </c>
      <c r="E74" s="93" t="s">
        <v>305</v>
      </c>
      <c r="F74" s="93" t="s">
        <v>60</v>
      </c>
      <c r="G74" s="93">
        <v>6</v>
      </c>
      <c r="H74" s="90" t="s">
        <v>196</v>
      </c>
      <c r="I74" s="93" t="s">
        <v>306</v>
      </c>
      <c r="J74" s="90">
        <v>1.1</v>
      </c>
      <c r="K74" s="90">
        <v>704</v>
      </c>
      <c r="L74" s="93">
        <v>1088</v>
      </c>
      <c r="M74" s="93" t="s">
        <v>307</v>
      </c>
      <c r="N74" s="93"/>
    </row>
    <row r="75" ht="27" spans="1:14">
      <c r="A75" s="88"/>
      <c r="B75" s="88"/>
      <c r="C75" s="94"/>
      <c r="D75" s="95"/>
      <c r="E75" s="95"/>
      <c r="F75" s="95"/>
      <c r="G75" s="95"/>
      <c r="H75" s="90" t="s">
        <v>191</v>
      </c>
      <c r="I75" s="95"/>
      <c r="J75" s="90">
        <v>0.8</v>
      </c>
      <c r="K75" s="90">
        <v>384</v>
      </c>
      <c r="L75" s="95"/>
      <c r="M75" s="95"/>
      <c r="N75" s="95"/>
    </row>
    <row r="76" ht="27" spans="1:14">
      <c r="A76" s="91">
        <v>107</v>
      </c>
      <c r="B76" s="91" t="s">
        <v>187</v>
      </c>
      <c r="C76" s="89" t="s">
        <v>282</v>
      </c>
      <c r="D76" s="90" t="s">
        <v>308</v>
      </c>
      <c r="E76" s="90" t="s">
        <v>309</v>
      </c>
      <c r="F76" s="90" t="s">
        <v>60</v>
      </c>
      <c r="G76" s="90">
        <v>3</v>
      </c>
      <c r="H76" s="90" t="s">
        <v>191</v>
      </c>
      <c r="I76" s="90" t="s">
        <v>310</v>
      </c>
      <c r="J76" s="90">
        <v>1</v>
      </c>
      <c r="K76" s="90">
        <v>480</v>
      </c>
      <c r="L76" s="90">
        <v>1200</v>
      </c>
      <c r="M76" s="90" t="s">
        <v>311</v>
      </c>
      <c r="N76" s="90"/>
    </row>
    <row r="77" ht="27" spans="1:14">
      <c r="A77" s="88"/>
      <c r="B77" s="88"/>
      <c r="C77" s="89"/>
      <c r="D77" s="90"/>
      <c r="E77" s="90"/>
      <c r="F77" s="90"/>
      <c r="G77" s="90"/>
      <c r="H77" s="90" t="s">
        <v>312</v>
      </c>
      <c r="I77" s="90"/>
      <c r="J77" s="90">
        <v>1.5</v>
      </c>
      <c r="K77" s="90">
        <v>720</v>
      </c>
      <c r="L77" s="90"/>
      <c r="M77" s="90"/>
      <c r="N77" s="90"/>
    </row>
    <row r="78" ht="27" spans="1:14">
      <c r="A78" s="91">
        <v>108</v>
      </c>
      <c r="B78" s="91" t="s">
        <v>187</v>
      </c>
      <c r="C78" s="92" t="s">
        <v>282</v>
      </c>
      <c r="D78" s="93" t="s">
        <v>308</v>
      </c>
      <c r="E78" s="93" t="s">
        <v>313</v>
      </c>
      <c r="F78" s="93" t="s">
        <v>45</v>
      </c>
      <c r="G78" s="93">
        <v>4</v>
      </c>
      <c r="H78" s="90" t="s">
        <v>196</v>
      </c>
      <c r="I78" s="93" t="s">
        <v>310</v>
      </c>
      <c r="J78" s="90">
        <v>1</v>
      </c>
      <c r="K78" s="90">
        <v>640</v>
      </c>
      <c r="L78" s="93">
        <v>1600</v>
      </c>
      <c r="M78" s="93"/>
      <c r="N78" s="93"/>
    </row>
    <row r="79" ht="27" spans="1:14">
      <c r="A79" s="88"/>
      <c r="B79" s="88"/>
      <c r="C79" s="94"/>
      <c r="D79" s="95"/>
      <c r="E79" s="95"/>
      <c r="F79" s="95"/>
      <c r="G79" s="95"/>
      <c r="H79" s="90" t="s">
        <v>191</v>
      </c>
      <c r="I79" s="95"/>
      <c r="J79" s="90">
        <v>2</v>
      </c>
      <c r="K79" s="90">
        <v>960</v>
      </c>
      <c r="L79" s="95"/>
      <c r="M79" s="95"/>
      <c r="N79" s="95"/>
    </row>
    <row r="80" ht="54" spans="1:14">
      <c r="A80" s="96">
        <v>109</v>
      </c>
      <c r="B80" s="96" t="s">
        <v>187</v>
      </c>
      <c r="C80" s="99" t="s">
        <v>282</v>
      </c>
      <c r="D80" s="100" t="s">
        <v>314</v>
      </c>
      <c r="E80" s="100" t="s">
        <v>315</v>
      </c>
      <c r="F80" s="100" t="s">
        <v>36</v>
      </c>
      <c r="G80" s="100">
        <v>5</v>
      </c>
      <c r="H80" s="90" t="s">
        <v>191</v>
      </c>
      <c r="I80" s="95" t="s">
        <v>316</v>
      </c>
      <c r="J80" s="90">
        <v>1</v>
      </c>
      <c r="K80" s="90">
        <v>360</v>
      </c>
      <c r="L80" s="100">
        <v>360</v>
      </c>
      <c r="M80" s="100" t="s">
        <v>317</v>
      </c>
      <c r="N80" s="100"/>
    </row>
    <row r="81" spans="1:14">
      <c r="A81" s="91">
        <v>110</v>
      </c>
      <c r="B81" s="91" t="s">
        <v>187</v>
      </c>
      <c r="C81" s="92" t="s">
        <v>318</v>
      </c>
      <c r="D81" s="93" t="s">
        <v>319</v>
      </c>
      <c r="E81" s="93" t="s">
        <v>320</v>
      </c>
      <c r="F81" s="93" t="s">
        <v>64</v>
      </c>
      <c r="G81" s="93">
        <v>3</v>
      </c>
      <c r="H81" s="90" t="s">
        <v>25</v>
      </c>
      <c r="I81" s="90" t="s">
        <v>321</v>
      </c>
      <c r="J81" s="90">
        <v>27</v>
      </c>
      <c r="K81" s="90">
        <v>243</v>
      </c>
      <c r="L81" s="93">
        <v>879</v>
      </c>
      <c r="M81" s="93" t="s">
        <v>322</v>
      </c>
      <c r="N81" s="93"/>
    </row>
    <row r="82" ht="27" spans="1:14">
      <c r="A82" s="98"/>
      <c r="B82" s="98"/>
      <c r="C82" s="99"/>
      <c r="D82" s="100"/>
      <c r="E82" s="100"/>
      <c r="F82" s="100"/>
      <c r="G82" s="100"/>
      <c r="H82" s="90" t="s">
        <v>285</v>
      </c>
      <c r="I82" s="90" t="s">
        <v>323</v>
      </c>
      <c r="J82" s="90">
        <v>1</v>
      </c>
      <c r="K82" s="90">
        <v>240</v>
      </c>
      <c r="L82" s="100"/>
      <c r="M82" s="100"/>
      <c r="N82" s="100"/>
    </row>
    <row r="83" ht="40.5" spans="1:14">
      <c r="A83" s="88"/>
      <c r="B83" s="88"/>
      <c r="C83" s="94"/>
      <c r="D83" s="95"/>
      <c r="E83" s="95"/>
      <c r="F83" s="95"/>
      <c r="G83" s="95"/>
      <c r="H83" s="90" t="s">
        <v>191</v>
      </c>
      <c r="I83" s="90" t="s">
        <v>324</v>
      </c>
      <c r="J83" s="90">
        <v>1.1</v>
      </c>
      <c r="K83" s="90">
        <v>396</v>
      </c>
      <c r="L83" s="95"/>
      <c r="M83" s="95"/>
      <c r="N83" s="95"/>
    </row>
    <row r="84" ht="27" spans="1:14">
      <c r="A84" s="91">
        <v>111</v>
      </c>
      <c r="B84" s="91" t="s">
        <v>187</v>
      </c>
      <c r="C84" s="92" t="s">
        <v>318</v>
      </c>
      <c r="D84" s="93" t="s">
        <v>319</v>
      </c>
      <c r="E84" s="93" t="s">
        <v>325</v>
      </c>
      <c r="F84" s="93" t="s">
        <v>45</v>
      </c>
      <c r="G84" s="93">
        <v>2</v>
      </c>
      <c r="H84" s="90" t="s">
        <v>285</v>
      </c>
      <c r="I84" s="90" t="s">
        <v>323</v>
      </c>
      <c r="J84" s="90">
        <v>1</v>
      </c>
      <c r="K84" s="90">
        <v>320</v>
      </c>
      <c r="L84" s="93">
        <v>656</v>
      </c>
      <c r="M84" s="93" t="s">
        <v>326</v>
      </c>
      <c r="N84" s="93"/>
    </row>
    <row r="85" ht="27" spans="1:14">
      <c r="A85" s="88"/>
      <c r="B85" s="88"/>
      <c r="C85" s="94"/>
      <c r="D85" s="95"/>
      <c r="E85" s="95"/>
      <c r="F85" s="95"/>
      <c r="G85" s="95"/>
      <c r="H85" s="90" t="s">
        <v>191</v>
      </c>
      <c r="I85" s="90" t="s">
        <v>323</v>
      </c>
      <c r="J85" s="90">
        <v>0.7</v>
      </c>
      <c r="K85" s="90">
        <v>336</v>
      </c>
      <c r="L85" s="95"/>
      <c r="M85" s="95"/>
      <c r="N85" s="95"/>
    </row>
    <row r="86" ht="54" spans="1:14">
      <c r="A86" s="96">
        <v>112</v>
      </c>
      <c r="B86" s="96" t="s">
        <v>187</v>
      </c>
      <c r="C86" s="89" t="s">
        <v>318</v>
      </c>
      <c r="D86" s="90" t="s">
        <v>327</v>
      </c>
      <c r="E86" s="90" t="s">
        <v>328</v>
      </c>
      <c r="F86" s="90" t="s">
        <v>329</v>
      </c>
      <c r="G86" s="90">
        <v>3</v>
      </c>
      <c r="H86" s="90" t="s">
        <v>191</v>
      </c>
      <c r="I86" s="90" t="s">
        <v>330</v>
      </c>
      <c r="J86" s="90">
        <v>2</v>
      </c>
      <c r="K86" s="90">
        <v>1200</v>
      </c>
      <c r="L86" s="90">
        <v>1200</v>
      </c>
      <c r="M86" s="90" t="s">
        <v>331</v>
      </c>
      <c r="N86" s="90"/>
    </row>
    <row r="87" ht="27" spans="1:14">
      <c r="A87" s="96">
        <v>113</v>
      </c>
      <c r="B87" s="96" t="s">
        <v>187</v>
      </c>
      <c r="C87" s="89" t="s">
        <v>318</v>
      </c>
      <c r="D87" s="90" t="s">
        <v>327</v>
      </c>
      <c r="E87" s="90" t="s">
        <v>332</v>
      </c>
      <c r="F87" s="90" t="s">
        <v>45</v>
      </c>
      <c r="G87" s="90">
        <v>2</v>
      </c>
      <c r="H87" s="90" t="s">
        <v>191</v>
      </c>
      <c r="I87" s="90" t="s">
        <v>333</v>
      </c>
      <c r="J87" s="90">
        <v>1</v>
      </c>
      <c r="K87" s="90">
        <v>480</v>
      </c>
      <c r="L87" s="90">
        <v>480</v>
      </c>
      <c r="M87" s="90"/>
      <c r="N87" s="90"/>
    </row>
    <row r="88" ht="40.5" spans="1:14">
      <c r="A88" s="96">
        <v>114</v>
      </c>
      <c r="B88" s="96" t="s">
        <v>187</v>
      </c>
      <c r="C88" s="89" t="s">
        <v>318</v>
      </c>
      <c r="D88" s="90" t="s">
        <v>334</v>
      </c>
      <c r="E88" s="90" t="s">
        <v>335</v>
      </c>
      <c r="F88" s="90" t="s">
        <v>329</v>
      </c>
      <c r="G88" s="90">
        <v>4</v>
      </c>
      <c r="H88" s="90" t="s">
        <v>191</v>
      </c>
      <c r="I88" s="90" t="s">
        <v>336</v>
      </c>
      <c r="J88" s="90">
        <v>2</v>
      </c>
      <c r="K88" s="90">
        <v>1200</v>
      </c>
      <c r="L88" s="90">
        <v>1200</v>
      </c>
      <c r="M88" s="90"/>
      <c r="N88" s="90"/>
    </row>
    <row r="89" ht="27" spans="1:14">
      <c r="A89" s="96">
        <v>115</v>
      </c>
      <c r="B89" s="96" t="s">
        <v>187</v>
      </c>
      <c r="C89" s="89" t="s">
        <v>337</v>
      </c>
      <c r="D89" s="90" t="s">
        <v>337</v>
      </c>
      <c r="E89" s="90" t="s">
        <v>338</v>
      </c>
      <c r="F89" s="90" t="s">
        <v>64</v>
      </c>
      <c r="G89" s="90">
        <v>2</v>
      </c>
      <c r="H89" s="90" t="s">
        <v>191</v>
      </c>
      <c r="I89" s="90" t="s">
        <v>339</v>
      </c>
      <c r="J89" s="90">
        <v>1.1</v>
      </c>
      <c r="K89" s="90">
        <v>396</v>
      </c>
      <c r="L89" s="90">
        <v>396</v>
      </c>
      <c r="M89" s="90"/>
      <c r="N89" s="90"/>
    </row>
    <row r="90" ht="54" spans="1:14">
      <c r="A90" s="96">
        <v>116</v>
      </c>
      <c r="B90" s="96" t="s">
        <v>187</v>
      </c>
      <c r="C90" s="89" t="s">
        <v>337</v>
      </c>
      <c r="D90" s="90" t="s">
        <v>337</v>
      </c>
      <c r="E90" s="90" t="s">
        <v>340</v>
      </c>
      <c r="F90" s="90" t="s">
        <v>60</v>
      </c>
      <c r="G90" s="90">
        <v>2</v>
      </c>
      <c r="H90" s="90" t="s">
        <v>191</v>
      </c>
      <c r="I90" s="90" t="s">
        <v>339</v>
      </c>
      <c r="J90" s="90">
        <v>1.2</v>
      </c>
      <c r="K90" s="90">
        <v>576</v>
      </c>
      <c r="L90" s="90">
        <v>576</v>
      </c>
      <c r="M90" s="90" t="s">
        <v>341</v>
      </c>
      <c r="N90" s="90" t="s">
        <v>342</v>
      </c>
    </row>
    <row r="91" ht="27" spans="1:14">
      <c r="A91" s="91">
        <v>117</v>
      </c>
      <c r="B91" s="91" t="s">
        <v>187</v>
      </c>
      <c r="C91" s="92" t="s">
        <v>337</v>
      </c>
      <c r="D91" s="93" t="s">
        <v>343</v>
      </c>
      <c r="E91" s="93" t="s">
        <v>344</v>
      </c>
      <c r="F91" s="93" t="s">
        <v>36</v>
      </c>
      <c r="G91" s="93">
        <v>3</v>
      </c>
      <c r="H91" s="90" t="s">
        <v>196</v>
      </c>
      <c r="I91" s="93" t="s">
        <v>345</v>
      </c>
      <c r="J91" s="90">
        <v>2</v>
      </c>
      <c r="K91" s="90">
        <v>960</v>
      </c>
      <c r="L91" s="93">
        <v>1352</v>
      </c>
      <c r="M91" s="93" t="s">
        <v>346</v>
      </c>
      <c r="N91" s="93"/>
    </row>
    <row r="92" ht="27" spans="1:14">
      <c r="A92" s="88"/>
      <c r="B92" s="88"/>
      <c r="C92" s="94"/>
      <c r="D92" s="95"/>
      <c r="E92" s="95"/>
      <c r="F92" s="95"/>
      <c r="G92" s="95"/>
      <c r="H92" s="90" t="s">
        <v>347</v>
      </c>
      <c r="I92" s="95"/>
      <c r="J92" s="90">
        <v>1.5</v>
      </c>
      <c r="K92" s="90">
        <v>450</v>
      </c>
      <c r="L92" s="95"/>
      <c r="M92" s="95"/>
      <c r="N92" s="95"/>
    </row>
    <row r="93" ht="67.5" spans="1:14">
      <c r="A93" s="96">
        <v>118</v>
      </c>
      <c r="B93" s="96" t="s">
        <v>187</v>
      </c>
      <c r="C93" s="89" t="s">
        <v>337</v>
      </c>
      <c r="D93" s="90" t="s">
        <v>343</v>
      </c>
      <c r="E93" s="90" t="s">
        <v>348</v>
      </c>
      <c r="F93" s="90" t="s">
        <v>64</v>
      </c>
      <c r="G93" s="90">
        <v>3</v>
      </c>
      <c r="H93" s="90" t="s">
        <v>196</v>
      </c>
      <c r="I93" s="90" t="s">
        <v>345</v>
      </c>
      <c r="J93" s="90">
        <v>1.5</v>
      </c>
      <c r="K93" s="90">
        <v>720</v>
      </c>
      <c r="L93" s="90">
        <v>720</v>
      </c>
      <c r="M93" s="90" t="s">
        <v>349</v>
      </c>
      <c r="N93" s="90"/>
    </row>
    <row r="94" ht="54" spans="1:14">
      <c r="A94" s="96">
        <v>119</v>
      </c>
      <c r="B94" s="96" t="s">
        <v>187</v>
      </c>
      <c r="C94" s="89" t="s">
        <v>337</v>
      </c>
      <c r="D94" s="90" t="s">
        <v>343</v>
      </c>
      <c r="E94" s="90" t="s">
        <v>350</v>
      </c>
      <c r="F94" s="90" t="s">
        <v>36</v>
      </c>
      <c r="G94" s="90">
        <v>1</v>
      </c>
      <c r="H94" s="90" t="s">
        <v>90</v>
      </c>
      <c r="I94" s="90" t="s">
        <v>351</v>
      </c>
      <c r="J94" s="90">
        <v>200</v>
      </c>
      <c r="K94" s="90">
        <v>2400</v>
      </c>
      <c r="L94" s="90">
        <v>2400</v>
      </c>
      <c r="M94" s="90" t="s">
        <v>352</v>
      </c>
      <c r="N94" s="90"/>
    </row>
    <row r="95" ht="54" spans="1:14">
      <c r="A95" s="96">
        <v>120</v>
      </c>
      <c r="B95" s="96" t="s">
        <v>187</v>
      </c>
      <c r="C95" s="89" t="s">
        <v>337</v>
      </c>
      <c r="D95" s="90" t="s">
        <v>353</v>
      </c>
      <c r="E95" s="90" t="s">
        <v>354</v>
      </c>
      <c r="F95" s="90" t="s">
        <v>72</v>
      </c>
      <c r="G95" s="90">
        <v>5</v>
      </c>
      <c r="H95" s="90" t="s">
        <v>196</v>
      </c>
      <c r="I95" s="90" t="s">
        <v>355</v>
      </c>
      <c r="J95" s="90">
        <v>4</v>
      </c>
      <c r="K95" s="90">
        <v>3200</v>
      </c>
      <c r="L95" s="90">
        <v>1625</v>
      </c>
      <c r="M95" s="90" t="s">
        <v>356</v>
      </c>
      <c r="N95" s="90" t="s">
        <v>357</v>
      </c>
    </row>
    <row r="96" ht="27" spans="1:14">
      <c r="A96" s="91">
        <v>121</v>
      </c>
      <c r="B96" s="91" t="s">
        <v>187</v>
      </c>
      <c r="C96" s="92" t="s">
        <v>337</v>
      </c>
      <c r="D96" s="93" t="s">
        <v>353</v>
      </c>
      <c r="E96" s="93" t="s">
        <v>358</v>
      </c>
      <c r="F96" s="93" t="s">
        <v>40</v>
      </c>
      <c r="G96" s="93">
        <v>2</v>
      </c>
      <c r="H96" s="90" t="s">
        <v>191</v>
      </c>
      <c r="I96" s="93" t="s">
        <v>355</v>
      </c>
      <c r="J96" s="90">
        <v>0.5</v>
      </c>
      <c r="K96" s="90">
        <v>240</v>
      </c>
      <c r="L96" s="93">
        <v>880</v>
      </c>
      <c r="M96" s="93" t="s">
        <v>359</v>
      </c>
      <c r="N96" s="93"/>
    </row>
    <row r="97" ht="27" spans="1:14">
      <c r="A97" s="88"/>
      <c r="B97" s="88"/>
      <c r="C97" s="94"/>
      <c r="D97" s="95"/>
      <c r="E97" s="95"/>
      <c r="F97" s="95"/>
      <c r="G97" s="95"/>
      <c r="H97" s="90" t="s">
        <v>196</v>
      </c>
      <c r="I97" s="95"/>
      <c r="J97" s="90">
        <v>1</v>
      </c>
      <c r="K97" s="90">
        <v>640</v>
      </c>
      <c r="L97" s="95"/>
      <c r="M97" s="95"/>
      <c r="N97" s="95"/>
    </row>
    <row r="98" ht="54" spans="1:14">
      <c r="A98" s="96">
        <v>122</v>
      </c>
      <c r="B98" s="96" t="s">
        <v>187</v>
      </c>
      <c r="C98" s="89" t="s">
        <v>337</v>
      </c>
      <c r="D98" s="90" t="s">
        <v>360</v>
      </c>
      <c r="E98" s="90" t="s">
        <v>361</v>
      </c>
      <c r="F98" s="90" t="s">
        <v>112</v>
      </c>
      <c r="G98" s="90">
        <v>1</v>
      </c>
      <c r="H98" s="90" t="s">
        <v>196</v>
      </c>
      <c r="I98" s="90" t="s">
        <v>362</v>
      </c>
      <c r="J98" s="90">
        <v>1.5</v>
      </c>
      <c r="K98" s="90">
        <v>960</v>
      </c>
      <c r="L98" s="90">
        <v>960</v>
      </c>
      <c r="M98" s="90" t="s">
        <v>363</v>
      </c>
      <c r="N98" s="90"/>
    </row>
    <row r="99" ht="54" spans="1:14">
      <c r="A99" s="96">
        <v>123</v>
      </c>
      <c r="B99" s="96" t="s">
        <v>187</v>
      </c>
      <c r="C99" s="89" t="s">
        <v>364</v>
      </c>
      <c r="D99" s="90" t="s">
        <v>365</v>
      </c>
      <c r="E99" s="90" t="s">
        <v>366</v>
      </c>
      <c r="F99" s="90" t="s">
        <v>72</v>
      </c>
      <c r="G99" s="90">
        <v>2</v>
      </c>
      <c r="H99" s="90" t="s">
        <v>196</v>
      </c>
      <c r="I99" s="90" t="s">
        <v>367</v>
      </c>
      <c r="J99" s="90">
        <v>1.5</v>
      </c>
      <c r="K99" s="90">
        <v>1200</v>
      </c>
      <c r="L99" s="90">
        <v>1200</v>
      </c>
      <c r="M99" s="90" t="s">
        <v>368</v>
      </c>
      <c r="N99" s="90"/>
    </row>
    <row r="100" ht="54" spans="1:14">
      <c r="A100" s="96">
        <v>124</v>
      </c>
      <c r="B100" s="96" t="s">
        <v>187</v>
      </c>
      <c r="C100" s="89" t="s">
        <v>364</v>
      </c>
      <c r="D100" s="90" t="s">
        <v>365</v>
      </c>
      <c r="E100" s="90" t="s">
        <v>369</v>
      </c>
      <c r="F100" s="90" t="s">
        <v>60</v>
      </c>
      <c r="G100" s="90">
        <v>5</v>
      </c>
      <c r="H100" s="90" t="s">
        <v>196</v>
      </c>
      <c r="I100" s="90" t="s">
        <v>370</v>
      </c>
      <c r="J100" s="90">
        <v>1.2</v>
      </c>
      <c r="K100" s="90">
        <v>768</v>
      </c>
      <c r="L100" s="90">
        <v>768</v>
      </c>
      <c r="M100" s="90" t="s">
        <v>371</v>
      </c>
      <c r="N100" s="90"/>
    </row>
    <row r="101" ht="27" spans="1:14">
      <c r="A101" s="91">
        <v>125</v>
      </c>
      <c r="B101" s="91" t="s">
        <v>187</v>
      </c>
      <c r="C101" s="92" t="s">
        <v>364</v>
      </c>
      <c r="D101" s="93" t="s">
        <v>365</v>
      </c>
      <c r="E101" s="93" t="s">
        <v>372</v>
      </c>
      <c r="F101" s="90" t="s">
        <v>45</v>
      </c>
      <c r="G101" s="93">
        <v>5</v>
      </c>
      <c r="H101" s="90" t="s">
        <v>191</v>
      </c>
      <c r="I101" s="90" t="s">
        <v>373</v>
      </c>
      <c r="J101" s="90">
        <v>3.2</v>
      </c>
      <c r="K101" s="90">
        <v>1536</v>
      </c>
      <c r="L101" s="93">
        <v>2160</v>
      </c>
      <c r="M101" s="93" t="s">
        <v>374</v>
      </c>
      <c r="N101" s="93"/>
    </row>
    <row r="102" ht="27" spans="1:14">
      <c r="A102" s="88"/>
      <c r="B102" s="88"/>
      <c r="C102" s="94"/>
      <c r="D102" s="95"/>
      <c r="E102" s="95"/>
      <c r="F102" s="90"/>
      <c r="G102" s="95"/>
      <c r="H102" s="90" t="s">
        <v>221</v>
      </c>
      <c r="I102" s="90" t="s">
        <v>375</v>
      </c>
      <c r="J102" s="90">
        <v>1.3</v>
      </c>
      <c r="K102" s="90">
        <v>624</v>
      </c>
      <c r="L102" s="95"/>
      <c r="M102" s="95"/>
      <c r="N102" s="95"/>
    </row>
    <row r="103" ht="54" spans="1:14">
      <c r="A103" s="96">
        <v>126</v>
      </c>
      <c r="B103" s="96" t="s">
        <v>187</v>
      </c>
      <c r="C103" s="89" t="s">
        <v>364</v>
      </c>
      <c r="D103" s="90" t="s">
        <v>365</v>
      </c>
      <c r="E103" s="90" t="s">
        <v>376</v>
      </c>
      <c r="F103" s="109" t="s">
        <v>36</v>
      </c>
      <c r="G103" s="90">
        <v>3</v>
      </c>
      <c r="H103" s="90" t="s">
        <v>196</v>
      </c>
      <c r="I103" s="90" t="s">
        <v>377</v>
      </c>
      <c r="J103" s="90">
        <v>1.9</v>
      </c>
      <c r="K103" s="90">
        <v>912</v>
      </c>
      <c r="L103" s="90">
        <v>912</v>
      </c>
      <c r="M103" s="90" t="s">
        <v>378</v>
      </c>
      <c r="N103" s="90"/>
    </row>
    <row r="104" ht="54" spans="1:14">
      <c r="A104" s="96">
        <v>127</v>
      </c>
      <c r="B104" s="96" t="s">
        <v>187</v>
      </c>
      <c r="C104" s="89" t="s">
        <v>364</v>
      </c>
      <c r="D104" s="90" t="s">
        <v>365</v>
      </c>
      <c r="E104" s="90" t="s">
        <v>379</v>
      </c>
      <c r="F104" s="90" t="s">
        <v>40</v>
      </c>
      <c r="G104" s="90">
        <v>3</v>
      </c>
      <c r="H104" s="90" t="s">
        <v>196</v>
      </c>
      <c r="I104" s="90" t="s">
        <v>370</v>
      </c>
      <c r="J104" s="90">
        <v>1</v>
      </c>
      <c r="K104" s="90">
        <v>640</v>
      </c>
      <c r="L104" s="90">
        <v>640</v>
      </c>
      <c r="M104" s="90" t="s">
        <v>380</v>
      </c>
      <c r="N104" s="90"/>
    </row>
    <row r="105" ht="54" spans="1:14">
      <c r="A105" s="96">
        <v>128</v>
      </c>
      <c r="B105" s="96" t="s">
        <v>187</v>
      </c>
      <c r="C105" s="89" t="s">
        <v>364</v>
      </c>
      <c r="D105" s="90" t="s">
        <v>381</v>
      </c>
      <c r="E105" s="90" t="s">
        <v>382</v>
      </c>
      <c r="F105" s="90" t="s">
        <v>60</v>
      </c>
      <c r="G105" s="90">
        <v>4</v>
      </c>
      <c r="H105" s="90" t="s">
        <v>196</v>
      </c>
      <c r="I105" s="90" t="s">
        <v>383</v>
      </c>
      <c r="J105" s="90">
        <v>1.6</v>
      </c>
      <c r="K105" s="90">
        <v>1024</v>
      </c>
      <c r="L105" s="90">
        <v>1024</v>
      </c>
      <c r="M105" s="90" t="s">
        <v>384</v>
      </c>
      <c r="N105" s="90"/>
    </row>
    <row r="106" ht="54" spans="1:14">
      <c r="A106" s="96">
        <v>129</v>
      </c>
      <c r="B106" s="96" t="s">
        <v>187</v>
      </c>
      <c r="C106" s="89" t="s">
        <v>364</v>
      </c>
      <c r="D106" s="90" t="s">
        <v>381</v>
      </c>
      <c r="E106" s="90" t="s">
        <v>385</v>
      </c>
      <c r="F106" s="90" t="s">
        <v>114</v>
      </c>
      <c r="G106" s="90">
        <v>2</v>
      </c>
      <c r="H106" s="90" t="s">
        <v>196</v>
      </c>
      <c r="I106" s="90" t="s">
        <v>386</v>
      </c>
      <c r="J106" s="90">
        <v>1.5</v>
      </c>
      <c r="K106" s="90">
        <v>1200</v>
      </c>
      <c r="L106" s="90">
        <v>1200</v>
      </c>
      <c r="M106" s="90" t="s">
        <v>387</v>
      </c>
      <c r="N106" s="90"/>
    </row>
    <row r="107" ht="27" spans="1:14">
      <c r="A107" s="91">
        <v>130</v>
      </c>
      <c r="B107" s="91" t="s">
        <v>187</v>
      </c>
      <c r="C107" s="92" t="s">
        <v>364</v>
      </c>
      <c r="D107" s="93" t="s">
        <v>381</v>
      </c>
      <c r="E107" s="93" t="s">
        <v>388</v>
      </c>
      <c r="F107" s="93" t="s">
        <v>64</v>
      </c>
      <c r="G107" s="93">
        <v>3</v>
      </c>
      <c r="H107" s="90" t="s">
        <v>196</v>
      </c>
      <c r="I107" s="90" t="s">
        <v>383</v>
      </c>
      <c r="J107" s="90">
        <v>1.5</v>
      </c>
      <c r="K107" s="90">
        <v>720</v>
      </c>
      <c r="L107" s="93">
        <v>840</v>
      </c>
      <c r="M107" s="93" t="s">
        <v>389</v>
      </c>
      <c r="N107" s="93" t="s">
        <v>390</v>
      </c>
    </row>
    <row r="108" spans="1:14">
      <c r="A108" s="88"/>
      <c r="B108" s="88"/>
      <c r="C108" s="94"/>
      <c r="D108" s="95"/>
      <c r="E108" s="95"/>
      <c r="F108" s="95"/>
      <c r="G108" s="95"/>
      <c r="H108" s="90" t="s">
        <v>38</v>
      </c>
      <c r="I108" s="90" t="s">
        <v>391</v>
      </c>
      <c r="J108" s="90">
        <v>0.5</v>
      </c>
      <c r="K108" s="90">
        <v>120</v>
      </c>
      <c r="L108" s="95"/>
      <c r="M108" s="95"/>
      <c r="N108" s="95"/>
    </row>
    <row r="109" ht="27" spans="1:14">
      <c r="A109" s="91">
        <v>131</v>
      </c>
      <c r="B109" s="91" t="s">
        <v>187</v>
      </c>
      <c r="C109" s="92" t="s">
        <v>364</v>
      </c>
      <c r="D109" s="93" t="s">
        <v>381</v>
      </c>
      <c r="E109" s="93" t="s">
        <v>392</v>
      </c>
      <c r="F109" s="93" t="s">
        <v>36</v>
      </c>
      <c r="G109" s="93">
        <v>4</v>
      </c>
      <c r="H109" s="90" t="s">
        <v>280</v>
      </c>
      <c r="I109" s="93" t="s">
        <v>391</v>
      </c>
      <c r="J109" s="90">
        <v>2.2</v>
      </c>
      <c r="K109" s="90">
        <v>660</v>
      </c>
      <c r="L109" s="93">
        <v>1860</v>
      </c>
      <c r="M109" s="93"/>
      <c r="N109" s="93"/>
    </row>
    <row r="110" spans="1:14">
      <c r="A110" s="98"/>
      <c r="B110" s="98"/>
      <c r="C110" s="99"/>
      <c r="D110" s="100"/>
      <c r="E110" s="100"/>
      <c r="F110" s="100"/>
      <c r="G110" s="100"/>
      <c r="H110" s="90" t="s">
        <v>38</v>
      </c>
      <c r="I110" s="100"/>
      <c r="J110" s="90">
        <v>1.8</v>
      </c>
      <c r="K110" s="90">
        <v>432</v>
      </c>
      <c r="L110" s="100"/>
      <c r="M110" s="100"/>
      <c r="N110" s="100"/>
    </row>
    <row r="111" ht="27" spans="1:14">
      <c r="A111" s="88"/>
      <c r="B111" s="88"/>
      <c r="C111" s="94"/>
      <c r="D111" s="95"/>
      <c r="E111" s="95"/>
      <c r="F111" s="95"/>
      <c r="G111" s="95"/>
      <c r="H111" s="90" t="s">
        <v>196</v>
      </c>
      <c r="I111" s="95"/>
      <c r="J111" s="90">
        <v>1.6</v>
      </c>
      <c r="K111" s="90">
        <v>768</v>
      </c>
      <c r="L111" s="95"/>
      <c r="M111" s="95"/>
      <c r="N111" s="95"/>
    </row>
  </sheetData>
  <mergeCells count="352">
    <mergeCell ref="A1:C1"/>
    <mergeCell ref="A2:N2"/>
    <mergeCell ref="A3:N3"/>
    <mergeCell ref="A4:N4"/>
    <mergeCell ref="A7:A8"/>
    <mergeCell ref="A9:A10"/>
    <mergeCell ref="A13:A14"/>
    <mergeCell ref="A16:A17"/>
    <mergeCell ref="A21:A22"/>
    <mergeCell ref="A27:A29"/>
    <mergeCell ref="A30:A31"/>
    <mergeCell ref="A32:A33"/>
    <mergeCell ref="A34:A35"/>
    <mergeCell ref="A36:A37"/>
    <mergeCell ref="A38:A40"/>
    <mergeCell ref="A41:A42"/>
    <mergeCell ref="A43:A44"/>
    <mergeCell ref="A45:A47"/>
    <mergeCell ref="A48:A49"/>
    <mergeCell ref="A50:A51"/>
    <mergeCell ref="A52:A54"/>
    <mergeCell ref="A55:A56"/>
    <mergeCell ref="A57:A59"/>
    <mergeCell ref="A60:A63"/>
    <mergeCell ref="A66:A68"/>
    <mergeCell ref="A69:A70"/>
    <mergeCell ref="A74:A75"/>
    <mergeCell ref="A76:A77"/>
    <mergeCell ref="A78:A79"/>
    <mergeCell ref="A81:A83"/>
    <mergeCell ref="A84:A85"/>
    <mergeCell ref="A91:A92"/>
    <mergeCell ref="A96:A97"/>
    <mergeCell ref="A101:A102"/>
    <mergeCell ref="A107:A108"/>
    <mergeCell ref="A109:A111"/>
    <mergeCell ref="B7:B8"/>
    <mergeCell ref="B9:B10"/>
    <mergeCell ref="B13:B14"/>
    <mergeCell ref="B16:B17"/>
    <mergeCell ref="B21:B22"/>
    <mergeCell ref="B27:B29"/>
    <mergeCell ref="B30:B31"/>
    <mergeCell ref="B32:B33"/>
    <mergeCell ref="B34:B35"/>
    <mergeCell ref="B36:B37"/>
    <mergeCell ref="B38:B40"/>
    <mergeCell ref="B41:B42"/>
    <mergeCell ref="B43:B44"/>
    <mergeCell ref="B45:B47"/>
    <mergeCell ref="B48:B49"/>
    <mergeCell ref="B50:B51"/>
    <mergeCell ref="B52:B54"/>
    <mergeCell ref="B55:B56"/>
    <mergeCell ref="B57:B59"/>
    <mergeCell ref="B60:B63"/>
    <mergeCell ref="B66:B68"/>
    <mergeCell ref="B69:B70"/>
    <mergeCell ref="B74:B75"/>
    <mergeCell ref="B76:B77"/>
    <mergeCell ref="B78:B79"/>
    <mergeCell ref="B81:B83"/>
    <mergeCell ref="B84:B85"/>
    <mergeCell ref="B91:B92"/>
    <mergeCell ref="B96:B97"/>
    <mergeCell ref="B101:B102"/>
    <mergeCell ref="B107:B108"/>
    <mergeCell ref="B109:B111"/>
    <mergeCell ref="C7:C8"/>
    <mergeCell ref="C9:C10"/>
    <mergeCell ref="C13:C14"/>
    <mergeCell ref="C16:C17"/>
    <mergeCell ref="C21:C22"/>
    <mergeCell ref="C27:C29"/>
    <mergeCell ref="C30:C31"/>
    <mergeCell ref="C32:C33"/>
    <mergeCell ref="C34:C35"/>
    <mergeCell ref="C36:C37"/>
    <mergeCell ref="C38:C40"/>
    <mergeCell ref="C41:C42"/>
    <mergeCell ref="C43:C44"/>
    <mergeCell ref="C45:C47"/>
    <mergeCell ref="C48:C49"/>
    <mergeCell ref="C50:C51"/>
    <mergeCell ref="C52:C54"/>
    <mergeCell ref="C55:C56"/>
    <mergeCell ref="C57:C59"/>
    <mergeCell ref="C60:C63"/>
    <mergeCell ref="C66:C68"/>
    <mergeCell ref="C69:C70"/>
    <mergeCell ref="C74:C75"/>
    <mergeCell ref="C76:C77"/>
    <mergeCell ref="C78:C79"/>
    <mergeCell ref="C81:C83"/>
    <mergeCell ref="C84:C85"/>
    <mergeCell ref="C91:C92"/>
    <mergeCell ref="C96:C97"/>
    <mergeCell ref="C101:C102"/>
    <mergeCell ref="C107:C108"/>
    <mergeCell ref="C109:C111"/>
    <mergeCell ref="D7:D8"/>
    <mergeCell ref="D9:D10"/>
    <mergeCell ref="D13:D14"/>
    <mergeCell ref="D16:D17"/>
    <mergeCell ref="D21:D22"/>
    <mergeCell ref="D27:D29"/>
    <mergeCell ref="D30:D31"/>
    <mergeCell ref="D32:D33"/>
    <mergeCell ref="D34:D35"/>
    <mergeCell ref="D36:D37"/>
    <mergeCell ref="D38:D40"/>
    <mergeCell ref="D41:D42"/>
    <mergeCell ref="D43:D44"/>
    <mergeCell ref="D45:D47"/>
    <mergeCell ref="D48:D49"/>
    <mergeCell ref="D50:D51"/>
    <mergeCell ref="D52:D54"/>
    <mergeCell ref="D55:D56"/>
    <mergeCell ref="D57:D59"/>
    <mergeCell ref="D60:D63"/>
    <mergeCell ref="D66:D68"/>
    <mergeCell ref="D69:D70"/>
    <mergeCell ref="D74:D75"/>
    <mergeCell ref="D76:D77"/>
    <mergeCell ref="D78:D79"/>
    <mergeCell ref="D81:D83"/>
    <mergeCell ref="D84:D85"/>
    <mergeCell ref="D91:D92"/>
    <mergeCell ref="D96:D97"/>
    <mergeCell ref="D101:D102"/>
    <mergeCell ref="D107:D108"/>
    <mergeCell ref="D109:D111"/>
    <mergeCell ref="E7:E8"/>
    <mergeCell ref="E9:E10"/>
    <mergeCell ref="E13:E14"/>
    <mergeCell ref="E16:E17"/>
    <mergeCell ref="E21:E22"/>
    <mergeCell ref="E27:E29"/>
    <mergeCell ref="E30:E31"/>
    <mergeCell ref="E32:E33"/>
    <mergeCell ref="E34:E35"/>
    <mergeCell ref="E36:E37"/>
    <mergeCell ref="E38:E40"/>
    <mergeCell ref="E41:E42"/>
    <mergeCell ref="E43:E44"/>
    <mergeCell ref="E45:E47"/>
    <mergeCell ref="E48:E49"/>
    <mergeCell ref="E50:E51"/>
    <mergeCell ref="E52:E54"/>
    <mergeCell ref="E55:E56"/>
    <mergeCell ref="E57:E59"/>
    <mergeCell ref="E60:E63"/>
    <mergeCell ref="E66:E68"/>
    <mergeCell ref="E69:E70"/>
    <mergeCell ref="E74:E75"/>
    <mergeCell ref="E76:E77"/>
    <mergeCell ref="E78:E79"/>
    <mergeCell ref="E81:E83"/>
    <mergeCell ref="E84:E85"/>
    <mergeCell ref="E91:E92"/>
    <mergeCell ref="E96:E97"/>
    <mergeCell ref="E101:E102"/>
    <mergeCell ref="E107:E108"/>
    <mergeCell ref="E109:E111"/>
    <mergeCell ref="F7:F8"/>
    <mergeCell ref="F9:F10"/>
    <mergeCell ref="F13:F14"/>
    <mergeCell ref="F16:F17"/>
    <mergeCell ref="F21:F22"/>
    <mergeCell ref="F27:F29"/>
    <mergeCell ref="F30:F31"/>
    <mergeCell ref="F32:F33"/>
    <mergeCell ref="F34:F35"/>
    <mergeCell ref="F36:F37"/>
    <mergeCell ref="F38:F40"/>
    <mergeCell ref="F41:F42"/>
    <mergeCell ref="F43:F44"/>
    <mergeCell ref="F45:F47"/>
    <mergeCell ref="F48:F49"/>
    <mergeCell ref="F50:F51"/>
    <mergeCell ref="F52:F54"/>
    <mergeCell ref="F55:F56"/>
    <mergeCell ref="F57:F59"/>
    <mergeCell ref="F60:F63"/>
    <mergeCell ref="F66:F68"/>
    <mergeCell ref="F69:F70"/>
    <mergeCell ref="F74:F75"/>
    <mergeCell ref="F76:F77"/>
    <mergeCell ref="F78:F79"/>
    <mergeCell ref="F81:F83"/>
    <mergeCell ref="F84:F85"/>
    <mergeCell ref="F91:F92"/>
    <mergeCell ref="F96:F97"/>
    <mergeCell ref="F101:F102"/>
    <mergeCell ref="F107:F108"/>
    <mergeCell ref="F109:F111"/>
    <mergeCell ref="G7:G8"/>
    <mergeCell ref="G9:G10"/>
    <mergeCell ref="G13:G14"/>
    <mergeCell ref="G16:G17"/>
    <mergeCell ref="G21:G22"/>
    <mergeCell ref="G27:G29"/>
    <mergeCell ref="G30:G31"/>
    <mergeCell ref="G32:G33"/>
    <mergeCell ref="G34:G35"/>
    <mergeCell ref="G36:G37"/>
    <mergeCell ref="G38:G40"/>
    <mergeCell ref="G41:G42"/>
    <mergeCell ref="G43:G44"/>
    <mergeCell ref="G45:G47"/>
    <mergeCell ref="G48:G49"/>
    <mergeCell ref="G50:G51"/>
    <mergeCell ref="G52:G54"/>
    <mergeCell ref="G55:G56"/>
    <mergeCell ref="G57:G59"/>
    <mergeCell ref="G60:G63"/>
    <mergeCell ref="G66:G68"/>
    <mergeCell ref="G69:G70"/>
    <mergeCell ref="G74:G75"/>
    <mergeCell ref="G76:G77"/>
    <mergeCell ref="G78:G79"/>
    <mergeCell ref="G81:G83"/>
    <mergeCell ref="G84:G85"/>
    <mergeCell ref="G91:G92"/>
    <mergeCell ref="G96:G97"/>
    <mergeCell ref="G101:G102"/>
    <mergeCell ref="G107:G108"/>
    <mergeCell ref="G109:G111"/>
    <mergeCell ref="I7:I8"/>
    <mergeCell ref="I9:I10"/>
    <mergeCell ref="I13:I14"/>
    <mergeCell ref="I16:I17"/>
    <mergeCell ref="I21:I22"/>
    <mergeCell ref="I27:I29"/>
    <mergeCell ref="I30:I31"/>
    <mergeCell ref="I32:I33"/>
    <mergeCell ref="I34:I35"/>
    <mergeCell ref="I36:I37"/>
    <mergeCell ref="I38:I40"/>
    <mergeCell ref="I41:I42"/>
    <mergeCell ref="I43:I44"/>
    <mergeCell ref="I45:I47"/>
    <mergeCell ref="I48:I49"/>
    <mergeCell ref="I50:I51"/>
    <mergeCell ref="I52:I54"/>
    <mergeCell ref="I55:I56"/>
    <mergeCell ref="I57:I59"/>
    <mergeCell ref="I60:I63"/>
    <mergeCell ref="I67:I68"/>
    <mergeCell ref="I69:I70"/>
    <mergeCell ref="I74:I75"/>
    <mergeCell ref="I76:I77"/>
    <mergeCell ref="I78:I79"/>
    <mergeCell ref="I91:I92"/>
    <mergeCell ref="I96:I97"/>
    <mergeCell ref="I109:I111"/>
    <mergeCell ref="L7:L8"/>
    <mergeCell ref="L9:L10"/>
    <mergeCell ref="L13:L14"/>
    <mergeCell ref="L16:L17"/>
    <mergeCell ref="L21:L22"/>
    <mergeCell ref="L27:L29"/>
    <mergeCell ref="L30:L31"/>
    <mergeCell ref="L32:L33"/>
    <mergeCell ref="L34:L35"/>
    <mergeCell ref="L36:L37"/>
    <mergeCell ref="L38:L40"/>
    <mergeCell ref="L41:L42"/>
    <mergeCell ref="L43:L44"/>
    <mergeCell ref="L45:L47"/>
    <mergeCell ref="L48:L49"/>
    <mergeCell ref="L50:L51"/>
    <mergeCell ref="L52:L54"/>
    <mergeCell ref="L55:L56"/>
    <mergeCell ref="L57:L59"/>
    <mergeCell ref="L60:L63"/>
    <mergeCell ref="L66:L68"/>
    <mergeCell ref="L69:L70"/>
    <mergeCell ref="L74:L75"/>
    <mergeCell ref="L76:L77"/>
    <mergeCell ref="L78:L79"/>
    <mergeCell ref="L81:L83"/>
    <mergeCell ref="L84:L85"/>
    <mergeCell ref="L91:L92"/>
    <mergeCell ref="L96:L97"/>
    <mergeCell ref="L101:L102"/>
    <mergeCell ref="L107:L108"/>
    <mergeCell ref="L109:L111"/>
    <mergeCell ref="M7:M8"/>
    <mergeCell ref="M9:M10"/>
    <mergeCell ref="M13:M14"/>
    <mergeCell ref="M16:M17"/>
    <mergeCell ref="M21:M22"/>
    <mergeCell ref="M27:M29"/>
    <mergeCell ref="M30:M31"/>
    <mergeCell ref="M32:M33"/>
    <mergeCell ref="M34:M35"/>
    <mergeCell ref="M36:M37"/>
    <mergeCell ref="M38:M40"/>
    <mergeCell ref="M41:M42"/>
    <mergeCell ref="M43:M44"/>
    <mergeCell ref="M45:M47"/>
    <mergeCell ref="M48:M49"/>
    <mergeCell ref="M50:M51"/>
    <mergeCell ref="M52:M54"/>
    <mergeCell ref="M55:M56"/>
    <mergeCell ref="M57:M59"/>
    <mergeCell ref="M60:M63"/>
    <mergeCell ref="M66:M68"/>
    <mergeCell ref="M69:M70"/>
    <mergeCell ref="M74:M75"/>
    <mergeCell ref="M76:M77"/>
    <mergeCell ref="M78:M79"/>
    <mergeCell ref="M81:M83"/>
    <mergeCell ref="M84:M85"/>
    <mergeCell ref="M91:M92"/>
    <mergeCell ref="M96:M97"/>
    <mergeCell ref="M101:M102"/>
    <mergeCell ref="M107:M108"/>
    <mergeCell ref="M109:M111"/>
    <mergeCell ref="N7:N8"/>
    <mergeCell ref="N9:N10"/>
    <mergeCell ref="N13:N14"/>
    <mergeCell ref="N16:N17"/>
    <mergeCell ref="N21:N22"/>
    <mergeCell ref="N27:N29"/>
    <mergeCell ref="N30:N31"/>
    <mergeCell ref="N32:N33"/>
    <mergeCell ref="N34:N35"/>
    <mergeCell ref="N36:N37"/>
    <mergeCell ref="N38:N40"/>
    <mergeCell ref="N41:N42"/>
    <mergeCell ref="N43:N44"/>
    <mergeCell ref="N45:N47"/>
    <mergeCell ref="N48:N49"/>
    <mergeCell ref="N50:N51"/>
    <mergeCell ref="N52:N54"/>
    <mergeCell ref="N55:N56"/>
    <mergeCell ref="N57:N59"/>
    <mergeCell ref="N60:N63"/>
    <mergeCell ref="N66:N68"/>
    <mergeCell ref="N69:N70"/>
    <mergeCell ref="N74:N75"/>
    <mergeCell ref="N76:N77"/>
    <mergeCell ref="N78:N79"/>
    <mergeCell ref="N81:N83"/>
    <mergeCell ref="N84:N85"/>
    <mergeCell ref="N91:N92"/>
    <mergeCell ref="N96:N97"/>
    <mergeCell ref="N101:N102"/>
    <mergeCell ref="N107:N108"/>
    <mergeCell ref="N109:N111"/>
  </mergeCells>
  <conditionalFormatting sqref="M12">
    <cfRule type="duplicateValues" dxfId="0" priority="1"/>
  </conditionalFormatting>
  <conditionalFormatting sqref="M16">
    <cfRule type="duplicateValues" dxfId="0" priority="2"/>
  </conditionalFormatting>
  <conditionalFormatting sqref="M19">
    <cfRule type="duplicateValues" dxfId="0" priority="3"/>
  </conditionalFormatting>
  <conditionalFormatting sqref="M20">
    <cfRule type="duplicateValues" dxfId="0" priority="4"/>
  </conditionalFormatting>
  <conditionalFormatting sqref="M6 M9">
    <cfRule type="duplicateValues" dxfId="0" priority="5"/>
  </conditionalFormatting>
  <pageMargins left="0.7" right="0.7" top="0.75" bottom="0.75" header="0.3" footer="0.3"/>
  <pageSetup paperSize="9" scale="82" fitToHeight="0" orientation="landscape"/>
  <headerFooter/>
  <rowBreaks count="1" manualBreakCount="1">
    <brk id="80" max="16383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G1:K2016"/>
  <sheetViews>
    <sheetView workbookViewId="0">
      <selection activeCell="H12" sqref="H12"/>
    </sheetView>
  </sheetViews>
  <sheetFormatPr defaultColWidth="9" defaultRowHeight="13.5"/>
  <sheetData>
    <row r="1" ht="14.25" spans="7:11">
      <c r="G1" s="1">
        <v>640</v>
      </c>
      <c r="K1" s="5">
        <v>240</v>
      </c>
    </row>
    <row r="2" spans="7:11">
      <c r="G2" s="1">
        <v>720</v>
      </c>
      <c r="K2" s="5">
        <v>928</v>
      </c>
    </row>
    <row r="3" spans="7:11">
      <c r="G3" s="1"/>
      <c r="K3" s="5"/>
    </row>
    <row r="4" ht="14.25" spans="7:11">
      <c r="G4" s="1">
        <v>1760</v>
      </c>
      <c r="K4" s="5">
        <v>240</v>
      </c>
    </row>
    <row r="5" spans="7:11">
      <c r="G5" s="1"/>
      <c r="K5" s="5">
        <v>1212</v>
      </c>
    </row>
    <row r="6" spans="7:11">
      <c r="G6" s="1"/>
      <c r="K6" s="5"/>
    </row>
    <row r="7" spans="7:11">
      <c r="G7" s="1">
        <v>3872</v>
      </c>
      <c r="K7" s="5"/>
    </row>
    <row r="8" spans="7:11">
      <c r="G8" s="1"/>
      <c r="K8" s="5">
        <v>880</v>
      </c>
    </row>
    <row r="9" spans="7:11">
      <c r="G9" s="1"/>
      <c r="K9" s="5"/>
    </row>
    <row r="10" ht="14.25" spans="7:11">
      <c r="G10" s="1">
        <v>1840</v>
      </c>
      <c r="K10" s="5">
        <v>240</v>
      </c>
    </row>
    <row r="11" ht="14.25" spans="7:11">
      <c r="G11" s="1"/>
      <c r="K11" s="5">
        <v>360</v>
      </c>
    </row>
    <row r="12" ht="14.25" spans="7:11">
      <c r="G12" s="1"/>
      <c r="K12" s="5">
        <v>240</v>
      </c>
    </row>
    <row r="13" ht="14.25" spans="7:11">
      <c r="G13" s="1">
        <v>620</v>
      </c>
      <c r="K13" s="5">
        <v>240</v>
      </c>
    </row>
    <row r="14" spans="7:11">
      <c r="G14" s="1"/>
      <c r="K14" s="5">
        <v>1072</v>
      </c>
    </row>
    <row r="15" spans="7:11">
      <c r="G15" s="1">
        <v>2816</v>
      </c>
      <c r="K15" s="5"/>
    </row>
    <row r="16" ht="14.25" spans="7:11">
      <c r="G16" s="1"/>
      <c r="K16" s="5">
        <v>240</v>
      </c>
    </row>
    <row r="17" spans="7:11">
      <c r="G17" s="1">
        <v>480</v>
      </c>
      <c r="K17" s="5">
        <v>996</v>
      </c>
    </row>
    <row r="18" spans="7:11">
      <c r="G18" s="1">
        <v>992</v>
      </c>
      <c r="K18" s="5"/>
    </row>
    <row r="19" spans="7:11">
      <c r="G19" s="1"/>
      <c r="K19" s="5">
        <v>1212</v>
      </c>
    </row>
    <row r="20" spans="7:11">
      <c r="G20" s="1">
        <v>720</v>
      </c>
      <c r="K20" s="5"/>
    </row>
    <row r="21" ht="14.25" spans="7:11">
      <c r="G21" s="1">
        <v>624</v>
      </c>
      <c r="K21" s="5">
        <v>189</v>
      </c>
    </row>
    <row r="22" ht="14.25" spans="7:11">
      <c r="G22" s="1">
        <v>2720</v>
      </c>
      <c r="K22" s="5">
        <v>180</v>
      </c>
    </row>
    <row r="23" ht="14.25" spans="7:11">
      <c r="G23" s="1"/>
      <c r="K23" s="5">
        <v>180</v>
      </c>
    </row>
    <row r="24" spans="7:11">
      <c r="G24" s="1"/>
      <c r="K24" s="5">
        <v>1672</v>
      </c>
    </row>
    <row r="25" spans="7:11">
      <c r="G25" s="1">
        <v>960</v>
      </c>
      <c r="K25" s="5"/>
    </row>
    <row r="26" ht="14.25" spans="7:11">
      <c r="G26" s="1">
        <v>3680</v>
      </c>
      <c r="K26" s="5">
        <v>300</v>
      </c>
    </row>
    <row r="27" ht="14.25" spans="7:11">
      <c r="G27" s="1"/>
      <c r="K27" s="5">
        <v>288</v>
      </c>
    </row>
    <row r="28" ht="14.25" spans="7:11">
      <c r="G28" s="1"/>
      <c r="K28" s="5">
        <v>240</v>
      </c>
    </row>
    <row r="29" ht="14.25" spans="7:11">
      <c r="G29" s="1"/>
      <c r="K29" s="5">
        <v>240</v>
      </c>
    </row>
    <row r="30" ht="14.25" spans="7:11">
      <c r="G30" s="1">
        <v>1020</v>
      </c>
      <c r="K30" s="5">
        <v>180</v>
      </c>
    </row>
    <row r="31" ht="14.25" spans="7:11">
      <c r="G31" s="1"/>
      <c r="K31" s="5">
        <v>240</v>
      </c>
    </row>
    <row r="32" ht="14.25" spans="7:11">
      <c r="G32" s="1">
        <v>240</v>
      </c>
      <c r="K32" s="5">
        <v>240</v>
      </c>
    </row>
    <row r="33" spans="7:11">
      <c r="G33" s="1">
        <v>1600</v>
      </c>
      <c r="K33" s="5">
        <v>1140</v>
      </c>
    </row>
    <row r="34" spans="7:11">
      <c r="G34" s="1">
        <v>240</v>
      </c>
      <c r="K34" s="5"/>
    </row>
    <row r="35" spans="7:11">
      <c r="G35" s="1">
        <v>1200</v>
      </c>
      <c r="K35" s="5"/>
    </row>
    <row r="36" ht="14.25" spans="7:11">
      <c r="G36" s="1">
        <v>264</v>
      </c>
      <c r="K36" s="5">
        <v>240</v>
      </c>
    </row>
    <row r="37" spans="7:11">
      <c r="G37" s="1">
        <v>1448</v>
      </c>
      <c r="K37" s="5">
        <v>2720</v>
      </c>
    </row>
    <row r="38" spans="7:11">
      <c r="G38" s="1"/>
      <c r="K38" s="5"/>
    </row>
    <row r="39" spans="7:11">
      <c r="G39" s="1">
        <v>1080</v>
      </c>
      <c r="K39" s="5"/>
    </row>
    <row r="40" spans="7:11">
      <c r="G40" s="1"/>
      <c r="K40" s="5">
        <v>1260</v>
      </c>
    </row>
    <row r="41" spans="7:11">
      <c r="G41" s="1">
        <v>360</v>
      </c>
      <c r="K41" s="5"/>
    </row>
    <row r="42" ht="14.25" spans="7:11">
      <c r="G42" s="1">
        <v>648</v>
      </c>
      <c r="K42" s="5">
        <v>1680</v>
      </c>
    </row>
    <row r="43" spans="7:11">
      <c r="G43" s="2">
        <v>480</v>
      </c>
      <c r="K43" s="5">
        <v>1200</v>
      </c>
    </row>
    <row r="44" spans="7:11">
      <c r="G44" s="3"/>
      <c r="K44" s="5"/>
    </row>
    <row r="45" ht="14.25" spans="7:11">
      <c r="G45" s="1">
        <v>720</v>
      </c>
      <c r="K45" s="5">
        <v>300</v>
      </c>
    </row>
    <row r="46" ht="14.25" spans="7:11">
      <c r="G46" s="1">
        <v>276</v>
      </c>
      <c r="K46" s="5">
        <v>360</v>
      </c>
    </row>
    <row r="47" ht="14.25" spans="7:11">
      <c r="G47" s="2">
        <v>1056</v>
      </c>
      <c r="K47" s="5">
        <v>240</v>
      </c>
    </row>
    <row r="48" ht="14.25" spans="7:11">
      <c r="G48" s="3"/>
      <c r="K48" s="6">
        <v>640</v>
      </c>
    </row>
    <row r="49" ht="14.25" spans="7:11">
      <c r="G49" s="1">
        <v>4584</v>
      </c>
      <c r="K49" s="5">
        <v>600</v>
      </c>
    </row>
    <row r="50" ht="14.25" spans="7:11">
      <c r="G50" s="1">
        <v>1096</v>
      </c>
      <c r="K50" s="5">
        <v>240</v>
      </c>
    </row>
    <row r="51" ht="14.25" spans="7:11">
      <c r="G51" s="1">
        <v>320</v>
      </c>
      <c r="K51" s="5">
        <v>450</v>
      </c>
    </row>
    <row r="52" ht="14.25" spans="7:11">
      <c r="G52" s="1">
        <v>640</v>
      </c>
      <c r="K52" s="5">
        <v>240</v>
      </c>
    </row>
    <row r="53" ht="14.25" spans="7:11">
      <c r="G53" s="1">
        <v>320</v>
      </c>
      <c r="K53" s="5">
        <v>180</v>
      </c>
    </row>
    <row r="54" spans="7:11">
      <c r="G54" s="2">
        <v>960</v>
      </c>
      <c r="K54" s="5">
        <v>1176</v>
      </c>
    </row>
    <row r="55" spans="7:11">
      <c r="G55" s="3"/>
      <c r="K55" s="5"/>
    </row>
    <row r="56" ht="14.25" spans="7:11">
      <c r="G56" s="1">
        <v>960</v>
      </c>
      <c r="K56" s="5">
        <v>240</v>
      </c>
    </row>
    <row r="57" ht="14.25" spans="7:11">
      <c r="G57" s="2">
        <v>1536</v>
      </c>
      <c r="K57" s="5">
        <v>240</v>
      </c>
    </row>
    <row r="58" ht="14.25" spans="7:11">
      <c r="G58" s="4"/>
      <c r="K58" s="5">
        <v>360</v>
      </c>
    </row>
    <row r="59" ht="14.25" spans="7:11">
      <c r="G59" s="3"/>
      <c r="K59" s="5">
        <v>240</v>
      </c>
    </row>
    <row r="60" ht="14.25" spans="7:11">
      <c r="G60" s="2">
        <v>4000</v>
      </c>
      <c r="K60" s="5">
        <v>240</v>
      </c>
    </row>
    <row r="61" ht="14.25" spans="7:11">
      <c r="G61" s="2">
        <v>3200</v>
      </c>
      <c r="K61" s="5">
        <v>276</v>
      </c>
    </row>
    <row r="62" ht="14.25" spans="7:11">
      <c r="G62" s="3"/>
      <c r="K62" s="5">
        <v>495</v>
      </c>
    </row>
    <row r="63" spans="7:11">
      <c r="G63" s="1">
        <v>1920</v>
      </c>
      <c r="K63" s="5">
        <v>752</v>
      </c>
    </row>
    <row r="64" spans="7:11">
      <c r="G64" s="1">
        <v>720</v>
      </c>
      <c r="K64" s="5"/>
    </row>
    <row r="65" ht="14.25" spans="7:11">
      <c r="G65" s="2">
        <v>720</v>
      </c>
      <c r="K65" s="5">
        <v>276</v>
      </c>
    </row>
    <row r="66" ht="14.25" spans="7:11">
      <c r="G66" s="3"/>
      <c r="K66" s="5">
        <v>240</v>
      </c>
    </row>
    <row r="67" ht="14.25" spans="7:11">
      <c r="G67" s="2">
        <v>3184</v>
      </c>
      <c r="K67" s="5">
        <v>288</v>
      </c>
    </row>
    <row r="68" ht="14.25" spans="7:11">
      <c r="G68" s="4"/>
      <c r="K68" s="5">
        <v>180</v>
      </c>
    </row>
    <row r="69" ht="14.25" spans="7:11">
      <c r="G69" s="3"/>
      <c r="K69" s="5">
        <v>360</v>
      </c>
    </row>
    <row r="70" ht="14.25" spans="7:11">
      <c r="G70" s="4">
        <v>2560</v>
      </c>
      <c r="K70" s="5">
        <v>240</v>
      </c>
    </row>
    <row r="71" ht="14.25" spans="7:11">
      <c r="G71" s="3"/>
      <c r="K71" s="5">
        <v>450</v>
      </c>
    </row>
    <row r="72" ht="14.25" spans="7:11">
      <c r="G72" s="2">
        <v>5000</v>
      </c>
      <c r="K72" s="5">
        <v>198</v>
      </c>
    </row>
    <row r="73" ht="14.25" spans="7:11">
      <c r="G73" s="3"/>
      <c r="K73" s="8">
        <v>857.6</v>
      </c>
    </row>
    <row r="74" ht="14.25" spans="7:11">
      <c r="G74" s="2">
        <v>2560</v>
      </c>
      <c r="K74" s="5">
        <v>360</v>
      </c>
    </row>
    <row r="75" ht="14.25" spans="7:11">
      <c r="G75" s="3"/>
      <c r="K75" s="5">
        <v>240</v>
      </c>
    </row>
    <row r="76" ht="14.25" spans="7:11">
      <c r="G76" s="2">
        <v>1368</v>
      </c>
      <c r="K76" s="5">
        <v>180</v>
      </c>
    </row>
    <row r="77" ht="14.25" spans="7:11">
      <c r="G77" s="3"/>
      <c r="K77" s="5">
        <v>240</v>
      </c>
    </row>
    <row r="78" ht="14.25" spans="7:11">
      <c r="G78" s="1">
        <v>384</v>
      </c>
      <c r="K78" s="5">
        <v>180</v>
      </c>
    </row>
    <row r="79" ht="14.25" spans="7:11">
      <c r="G79" s="1">
        <v>456</v>
      </c>
      <c r="K79" s="5">
        <v>180</v>
      </c>
    </row>
    <row r="80" ht="14.25" spans="7:11">
      <c r="G80" s="2">
        <v>4040</v>
      </c>
      <c r="K80" s="5">
        <v>240</v>
      </c>
    </row>
    <row r="81" ht="14.25" spans="7:11">
      <c r="G81" s="4"/>
      <c r="K81" s="5">
        <v>180</v>
      </c>
    </row>
    <row r="82" ht="14.25" spans="7:11">
      <c r="G82" s="4"/>
      <c r="K82" s="5">
        <v>300</v>
      </c>
    </row>
    <row r="83" ht="14.25" spans="7:11">
      <c r="G83" s="4"/>
      <c r="K83" s="5">
        <v>240</v>
      </c>
    </row>
    <row r="84" ht="14.25" spans="7:11">
      <c r="G84" s="4"/>
      <c r="K84" s="9">
        <v>1080</v>
      </c>
    </row>
    <row r="85" spans="7:11">
      <c r="G85" s="3"/>
      <c r="K85" s="9">
        <v>3216</v>
      </c>
    </row>
    <row r="86" spans="7:11">
      <c r="G86" s="2">
        <v>960</v>
      </c>
      <c r="K86" s="9"/>
    </row>
    <row r="87" spans="7:11">
      <c r="G87" s="3"/>
      <c r="K87" s="9">
        <v>780</v>
      </c>
    </row>
    <row r="88" spans="7:11">
      <c r="G88" s="2">
        <v>952</v>
      </c>
      <c r="K88" s="9"/>
    </row>
    <row r="89" ht="14.25" spans="7:11">
      <c r="G89" s="3"/>
      <c r="K89" s="9">
        <v>1440</v>
      </c>
    </row>
    <row r="90" ht="14.25" spans="7:11">
      <c r="G90" s="2">
        <v>1000</v>
      </c>
      <c r="K90" s="10">
        <v>360</v>
      </c>
    </row>
    <row r="91" spans="7:11">
      <c r="G91" s="3"/>
      <c r="K91" s="10">
        <v>2316</v>
      </c>
    </row>
    <row r="92" spans="7:11">
      <c r="G92" s="1">
        <v>1200</v>
      </c>
      <c r="K92" s="10"/>
    </row>
    <row r="93" spans="7:11">
      <c r="G93" s="1">
        <v>1024</v>
      </c>
      <c r="K93" s="10">
        <v>1920</v>
      </c>
    </row>
    <row r="94" spans="7:11">
      <c r="G94" s="2">
        <v>852</v>
      </c>
      <c r="K94" s="10"/>
    </row>
    <row r="95" ht="14.25" spans="7:11">
      <c r="G95" s="3"/>
      <c r="K95" s="10">
        <v>422.4</v>
      </c>
    </row>
    <row r="96" ht="14.25" spans="7:11">
      <c r="G96" s="2">
        <v>2956</v>
      </c>
      <c r="K96" s="10">
        <v>1116</v>
      </c>
    </row>
    <row r="97" ht="14.25" spans="7:11">
      <c r="G97" s="4"/>
      <c r="K97" s="10">
        <v>720</v>
      </c>
    </row>
    <row r="98" spans="7:11">
      <c r="G98" s="4"/>
      <c r="K98" s="10">
        <v>3240</v>
      </c>
    </row>
    <row r="99" spans="7:11">
      <c r="G99" s="3"/>
      <c r="K99" s="10"/>
    </row>
    <row r="100" ht="14.25" spans="7:11">
      <c r="G100" s="1">
        <v>5000</v>
      </c>
      <c r="K100" s="10">
        <v>480</v>
      </c>
    </row>
    <row r="101" ht="14.25" spans="7:11">
      <c r="G101" s="2">
        <v>1044</v>
      </c>
      <c r="K101" s="10">
        <v>1500</v>
      </c>
    </row>
    <row r="102" ht="14.25" spans="7:11">
      <c r="G102" s="3"/>
      <c r="K102" s="10">
        <v>240</v>
      </c>
    </row>
    <row r="103" ht="14.25" spans="7:11">
      <c r="G103" s="1">
        <v>240</v>
      </c>
      <c r="K103" s="10">
        <v>408</v>
      </c>
    </row>
    <row r="104" spans="7:11">
      <c r="G104" s="2">
        <v>2256</v>
      </c>
      <c r="K104" s="10">
        <v>2160</v>
      </c>
    </row>
    <row r="105" spans="7:11">
      <c r="G105" s="7"/>
      <c r="K105" s="10"/>
    </row>
    <row r="106" spans="7:11">
      <c r="G106" s="3"/>
      <c r="K106" s="10"/>
    </row>
    <row r="107" spans="7:11">
      <c r="G107" s="1">
        <v>540</v>
      </c>
      <c r="K107" s="10">
        <v>960</v>
      </c>
    </row>
    <row r="108" spans="7:11">
      <c r="G108" s="2">
        <v>2265</v>
      </c>
      <c r="K108" s="10"/>
    </row>
    <row r="109" spans="7:11">
      <c r="G109" s="3"/>
      <c r="K109" s="10">
        <v>1900</v>
      </c>
    </row>
    <row r="110" spans="7:11">
      <c r="G110" s="1">
        <v>648</v>
      </c>
      <c r="K110" s="10"/>
    </row>
    <row r="111" spans="7:11">
      <c r="G111" s="1"/>
      <c r="K111" s="10">
        <v>2704</v>
      </c>
    </row>
    <row r="112" spans="7:11">
      <c r="G112" s="1">
        <v>3024</v>
      </c>
      <c r="K112" s="10"/>
    </row>
    <row r="113" spans="7:11">
      <c r="G113" s="1"/>
      <c r="K113" s="10">
        <v>1760</v>
      </c>
    </row>
    <row r="114" spans="7:11">
      <c r="G114" s="1"/>
      <c r="K114" s="10"/>
    </row>
    <row r="115" spans="7:11">
      <c r="G115" s="1"/>
      <c r="K115" s="10">
        <v>1320</v>
      </c>
    </row>
    <row r="116" spans="7:11">
      <c r="G116" s="1"/>
      <c r="K116" s="10"/>
    </row>
    <row r="117" spans="7:11">
      <c r="G117" s="1">
        <v>640</v>
      </c>
      <c r="K117" s="10"/>
    </row>
    <row r="118" spans="7:11">
      <c r="G118" s="2">
        <v>2342.4</v>
      </c>
      <c r="K118" s="10">
        <v>1200</v>
      </c>
    </row>
    <row r="119" spans="7:11">
      <c r="G119" s="4"/>
      <c r="K119" s="10"/>
    </row>
    <row r="120" spans="7:11">
      <c r="G120" s="3"/>
      <c r="K120" s="10">
        <v>2240</v>
      </c>
    </row>
    <row r="121" spans="7:11">
      <c r="G121" s="1">
        <v>480</v>
      </c>
      <c r="K121" s="10"/>
    </row>
    <row r="122" spans="7:11">
      <c r="G122" s="2">
        <v>1312</v>
      </c>
      <c r="K122" s="10">
        <v>2320</v>
      </c>
    </row>
    <row r="123" spans="7:11">
      <c r="G123" s="3"/>
      <c r="K123" s="10"/>
    </row>
    <row r="124" spans="7:11">
      <c r="G124" s="2">
        <v>1392</v>
      </c>
      <c r="K124" s="10"/>
    </row>
    <row r="125" spans="7:11">
      <c r="G125" s="4"/>
      <c r="K125" s="10">
        <v>2640</v>
      </c>
    </row>
    <row r="126" spans="7:11">
      <c r="G126" s="3"/>
      <c r="K126" s="10"/>
    </row>
    <row r="127" spans="7:11">
      <c r="G127" s="1">
        <v>288</v>
      </c>
      <c r="K127" s="10">
        <v>2240</v>
      </c>
    </row>
    <row r="128" spans="7:11">
      <c r="G128" s="2">
        <v>1600</v>
      </c>
      <c r="K128" s="10"/>
    </row>
    <row r="129" spans="7:11">
      <c r="G129" s="3"/>
      <c r="K129" s="10">
        <v>2960</v>
      </c>
    </row>
    <row r="130" spans="7:11">
      <c r="G130" s="1">
        <v>288</v>
      </c>
      <c r="K130" s="10"/>
    </row>
    <row r="131" spans="7:11">
      <c r="G131" s="2">
        <v>1560</v>
      </c>
      <c r="K131" s="10"/>
    </row>
    <row r="132" spans="7:11">
      <c r="G132" s="3"/>
      <c r="K132" s="10">
        <v>1140</v>
      </c>
    </row>
    <row r="133" spans="7:11">
      <c r="G133" s="1">
        <v>1280</v>
      </c>
      <c r="K133" s="10"/>
    </row>
    <row r="134" spans="7:11">
      <c r="G134" s="1">
        <v>960</v>
      </c>
      <c r="K134" s="10">
        <v>1440</v>
      </c>
    </row>
    <row r="135" spans="7:11">
      <c r="G135" s="1">
        <v>240</v>
      </c>
      <c r="K135" s="10"/>
    </row>
    <row r="136" spans="7:11">
      <c r="G136" s="2">
        <v>3038</v>
      </c>
      <c r="K136" s="10"/>
    </row>
    <row r="137" spans="7:11">
      <c r="G137" s="3"/>
      <c r="K137" s="10">
        <v>3336</v>
      </c>
    </row>
    <row r="138" spans="7:11">
      <c r="G138" s="2">
        <v>672</v>
      </c>
      <c r="K138" s="10"/>
    </row>
    <row r="139" spans="7:11">
      <c r="G139" s="3"/>
      <c r="K139" s="10"/>
    </row>
    <row r="140" spans="7:11">
      <c r="G140" s="1">
        <v>450</v>
      </c>
      <c r="K140" s="10"/>
    </row>
    <row r="141" ht="14.25" spans="7:11">
      <c r="G141" s="1">
        <v>960</v>
      </c>
      <c r="K141" s="10">
        <v>2240</v>
      </c>
    </row>
    <row r="142" ht="14.25" spans="7:11">
      <c r="G142" s="1">
        <v>480</v>
      </c>
      <c r="K142" s="10">
        <v>768</v>
      </c>
    </row>
    <row r="143" spans="7:11">
      <c r="G143" s="2">
        <v>936</v>
      </c>
      <c r="K143" s="10">
        <v>1260</v>
      </c>
    </row>
    <row r="144" spans="7:11">
      <c r="G144" s="4"/>
      <c r="K144" s="10"/>
    </row>
    <row r="145" spans="7:11">
      <c r="G145" s="3"/>
      <c r="K145" s="10"/>
    </row>
    <row r="146" spans="7:11">
      <c r="G146" s="2">
        <v>1620</v>
      </c>
      <c r="K146" s="10">
        <v>1320</v>
      </c>
    </row>
    <row r="147" spans="7:11">
      <c r="G147" s="4"/>
      <c r="K147" s="10"/>
    </row>
    <row r="148" ht="14.25" spans="7:11">
      <c r="G148" s="3"/>
      <c r="K148" s="10">
        <v>640</v>
      </c>
    </row>
    <row r="149" ht="14.25" spans="7:11">
      <c r="G149" s="2">
        <v>2688</v>
      </c>
      <c r="K149" s="10">
        <v>540</v>
      </c>
    </row>
    <row r="150" ht="14.25" spans="7:11">
      <c r="G150" s="4"/>
      <c r="K150" s="10">
        <v>624</v>
      </c>
    </row>
    <row r="151" spans="7:11">
      <c r="G151" s="4"/>
      <c r="K151" s="10">
        <v>1088</v>
      </c>
    </row>
    <row r="152" spans="7:11">
      <c r="G152" s="3"/>
      <c r="K152" s="10"/>
    </row>
    <row r="153" spans="7:11">
      <c r="G153" s="2">
        <v>1320</v>
      </c>
      <c r="K153" s="10">
        <v>1200</v>
      </c>
    </row>
    <row r="154" spans="7:11">
      <c r="G154" s="3"/>
      <c r="K154" s="10"/>
    </row>
    <row r="155" spans="7:11">
      <c r="G155" s="2">
        <v>2240</v>
      </c>
      <c r="K155" s="10">
        <v>1600</v>
      </c>
    </row>
    <row r="156" spans="7:11">
      <c r="G156" s="3"/>
      <c r="K156" s="10"/>
    </row>
    <row r="157" ht="14.25" spans="7:11">
      <c r="G157" s="2">
        <v>4200</v>
      </c>
      <c r="K157" s="10">
        <v>360</v>
      </c>
    </row>
    <row r="158" spans="7:11">
      <c r="G158" s="3"/>
      <c r="K158" s="10">
        <v>879</v>
      </c>
    </row>
    <row r="159" spans="7:11">
      <c r="G159" s="2">
        <v>1440</v>
      </c>
      <c r="K159" s="10"/>
    </row>
    <row r="160" spans="7:11">
      <c r="G160" s="4"/>
      <c r="K160" s="10"/>
    </row>
    <row r="161" spans="7:11">
      <c r="G161" s="3"/>
      <c r="K161" s="10">
        <v>656</v>
      </c>
    </row>
    <row r="162" spans="7:11">
      <c r="G162" s="2">
        <v>1120</v>
      </c>
      <c r="K162" s="10"/>
    </row>
    <row r="163" ht="14.25" spans="7:11">
      <c r="G163" s="3"/>
      <c r="K163" s="10">
        <v>1200</v>
      </c>
    </row>
    <row r="164" ht="14.25" spans="7:11">
      <c r="G164" s="2">
        <v>1760</v>
      </c>
      <c r="K164" s="10">
        <v>480</v>
      </c>
    </row>
    <row r="165" ht="14.25" spans="7:11">
      <c r="G165" s="3"/>
      <c r="K165" s="10">
        <v>1200</v>
      </c>
    </row>
    <row r="166" ht="14.25" spans="7:11">
      <c r="G166" s="2">
        <v>3204</v>
      </c>
      <c r="K166" s="10">
        <v>396</v>
      </c>
    </row>
    <row r="167" ht="14.25" spans="7:11">
      <c r="G167" s="3"/>
      <c r="K167" s="10">
        <v>576</v>
      </c>
    </row>
    <row r="168" spans="7:11">
      <c r="G168" s="1">
        <v>1200</v>
      </c>
      <c r="K168" s="10">
        <v>1352</v>
      </c>
    </row>
    <row r="169" spans="7:11">
      <c r="G169" s="1">
        <v>320</v>
      </c>
      <c r="K169" s="10"/>
    </row>
    <row r="170" ht="14.25" spans="7:11">
      <c r="G170" s="1">
        <v>1574.4</v>
      </c>
      <c r="K170" s="10">
        <v>720</v>
      </c>
    </row>
    <row r="171" ht="14.25" spans="7:11">
      <c r="G171" s="1">
        <v>320</v>
      </c>
      <c r="K171" s="10">
        <v>2400</v>
      </c>
    </row>
    <row r="172" ht="14.25" spans="7:11">
      <c r="G172" s="11">
        <v>3796.8</v>
      </c>
      <c r="K172" s="10">
        <v>1625</v>
      </c>
    </row>
    <row r="173" spans="7:11">
      <c r="G173" s="12"/>
      <c r="K173" s="10">
        <v>880</v>
      </c>
    </row>
    <row r="174" spans="7:11">
      <c r="G174" s="12"/>
      <c r="K174" s="10"/>
    </row>
    <row r="175" ht="14.25" spans="7:11">
      <c r="G175" s="13"/>
      <c r="K175" s="10">
        <v>960</v>
      </c>
    </row>
    <row r="176" ht="14.25" spans="7:11">
      <c r="G176" s="14">
        <v>736</v>
      </c>
      <c r="K176" s="10">
        <v>1200</v>
      </c>
    </row>
    <row r="177" ht="14.25" spans="7:11">
      <c r="G177" s="14">
        <v>3000</v>
      </c>
      <c r="K177" s="10">
        <v>768</v>
      </c>
    </row>
    <row r="178" spans="7:11">
      <c r="G178" s="14">
        <v>320</v>
      </c>
      <c r="K178" s="10">
        <v>2160</v>
      </c>
    </row>
    <row r="179" spans="7:11">
      <c r="G179" s="14">
        <v>1600</v>
      </c>
      <c r="K179" s="10"/>
    </row>
    <row r="180" ht="14.25" spans="7:11">
      <c r="G180" s="11">
        <v>1072</v>
      </c>
      <c r="K180" s="10">
        <v>912</v>
      </c>
    </row>
    <row r="181" ht="14.25" spans="7:11">
      <c r="G181" s="13"/>
      <c r="K181" s="10">
        <v>640</v>
      </c>
    </row>
    <row r="182" ht="14.25" spans="7:11">
      <c r="G182" s="11">
        <v>2025.6</v>
      </c>
      <c r="K182" s="10">
        <v>1024</v>
      </c>
    </row>
    <row r="183" ht="14.25" spans="7:11">
      <c r="G183" s="13"/>
      <c r="K183" s="10">
        <v>1200</v>
      </c>
    </row>
    <row r="184" spans="7:11">
      <c r="G184" s="14">
        <v>828</v>
      </c>
      <c r="K184" s="10">
        <v>840</v>
      </c>
    </row>
    <row r="185" spans="7:11">
      <c r="G185" s="11">
        <v>1736</v>
      </c>
      <c r="K185" s="10"/>
    </row>
    <row r="186" spans="7:11">
      <c r="G186" s="12"/>
      <c r="K186" s="10">
        <v>1860</v>
      </c>
    </row>
    <row r="187" spans="7:11">
      <c r="G187" s="13"/>
      <c r="K187" s="10"/>
    </row>
    <row r="188" spans="7:11">
      <c r="G188" s="14">
        <v>640</v>
      </c>
      <c r="K188" s="10"/>
    </row>
    <row r="189" ht="14.25" spans="7:11">
      <c r="G189" s="11">
        <v>1464</v>
      </c>
      <c r="K189" s="15">
        <v>240</v>
      </c>
    </row>
    <row r="190" spans="7:11">
      <c r="G190" s="13"/>
      <c r="K190" s="15">
        <v>3560</v>
      </c>
    </row>
    <row r="191" spans="7:11">
      <c r="G191" s="14">
        <v>960</v>
      </c>
      <c r="K191" s="15"/>
    </row>
    <row r="192" ht="14.25" spans="7:11">
      <c r="G192" s="11">
        <v>2640</v>
      </c>
      <c r="K192" s="16">
        <v>315</v>
      </c>
    </row>
    <row r="193" spans="7:11">
      <c r="G193" s="12"/>
      <c r="K193" s="15">
        <v>432</v>
      </c>
    </row>
    <row r="194" spans="7:11">
      <c r="G194" s="13"/>
      <c r="K194" s="15"/>
    </row>
    <row r="195" ht="14.25" spans="7:11">
      <c r="G195" s="11">
        <v>2160</v>
      </c>
      <c r="K195" s="15">
        <v>180</v>
      </c>
    </row>
    <row r="196" ht="14.25" spans="7:11">
      <c r="G196" s="13"/>
      <c r="K196" s="15">
        <v>468</v>
      </c>
    </row>
    <row r="197" ht="14.25" spans="7:11">
      <c r="G197" s="14">
        <v>1920</v>
      </c>
      <c r="K197" s="15">
        <v>320</v>
      </c>
    </row>
    <row r="198" spans="7:11">
      <c r="G198" s="11">
        <v>2481</v>
      </c>
      <c r="K198" s="15">
        <v>2520</v>
      </c>
    </row>
    <row r="199" spans="7:11">
      <c r="G199" s="12"/>
      <c r="K199" s="15"/>
    </row>
    <row r="200" ht="14.25" spans="7:11">
      <c r="G200" s="13"/>
      <c r="K200" s="15">
        <v>528</v>
      </c>
    </row>
    <row r="201" ht="14.25" spans="7:11">
      <c r="G201" s="11">
        <v>828</v>
      </c>
      <c r="K201" s="15">
        <v>800</v>
      </c>
    </row>
    <row r="202" ht="14.25" spans="7:11">
      <c r="G202" s="13"/>
      <c r="K202" s="15">
        <v>480</v>
      </c>
    </row>
    <row r="203" ht="14.25" spans="7:11">
      <c r="G203" s="14">
        <v>640</v>
      </c>
      <c r="K203" s="15">
        <v>456</v>
      </c>
    </row>
    <row r="204" ht="14.25" spans="7:11">
      <c r="G204" s="11">
        <v>1568</v>
      </c>
      <c r="K204" s="15">
        <v>264</v>
      </c>
    </row>
    <row r="205" ht="14.25" spans="7:11">
      <c r="G205" s="13"/>
      <c r="K205" s="15">
        <v>2560</v>
      </c>
    </row>
    <row r="206" spans="7:11">
      <c r="G206" s="14">
        <v>2000</v>
      </c>
      <c r="K206" s="15">
        <v>5000</v>
      </c>
    </row>
    <row r="207" spans="7:11">
      <c r="G207" s="11">
        <v>1452</v>
      </c>
      <c r="K207" s="15"/>
    </row>
    <row r="208" ht="14.25" spans="7:11">
      <c r="G208" s="12"/>
      <c r="K208" s="16">
        <v>432</v>
      </c>
    </row>
    <row r="209" ht="14.25" spans="7:11">
      <c r="G209" s="13"/>
      <c r="K209" s="16">
        <v>1139.2</v>
      </c>
    </row>
    <row r="210" ht="14.25" spans="7:11">
      <c r="G210" s="14">
        <v>2160</v>
      </c>
      <c r="K210" s="16">
        <v>240</v>
      </c>
    </row>
    <row r="211" ht="14.25" spans="7:11">
      <c r="G211" s="11">
        <v>672</v>
      </c>
      <c r="K211" s="16">
        <v>360</v>
      </c>
    </row>
    <row r="212" ht="14.25" spans="7:11">
      <c r="G212" s="13"/>
      <c r="K212" s="16">
        <v>600</v>
      </c>
    </row>
    <row r="213" spans="7:11">
      <c r="G213" s="14">
        <v>720</v>
      </c>
      <c r="K213" s="16">
        <v>1020</v>
      </c>
    </row>
    <row r="214" spans="7:11">
      <c r="G214" s="11">
        <v>2840</v>
      </c>
      <c r="K214" s="16"/>
    </row>
    <row r="215" spans="7:11">
      <c r="G215" s="12"/>
      <c r="K215" s="16">
        <v>477</v>
      </c>
    </row>
    <row r="216" spans="7:11">
      <c r="G216" s="12"/>
      <c r="K216" s="16"/>
    </row>
    <row r="217" spans="7:11">
      <c r="G217" s="12"/>
      <c r="K217" s="16">
        <v>3212</v>
      </c>
    </row>
    <row r="218" spans="7:11">
      <c r="G218" s="13"/>
      <c r="K218" s="16"/>
    </row>
    <row r="219" spans="7:11">
      <c r="G219" s="11">
        <v>1920</v>
      </c>
      <c r="K219" s="16"/>
    </row>
    <row r="220" spans="7:11">
      <c r="G220" s="13"/>
      <c r="K220" s="16">
        <v>2079</v>
      </c>
    </row>
    <row r="221" spans="7:11">
      <c r="G221" s="14">
        <v>276</v>
      </c>
      <c r="K221" s="16"/>
    </row>
    <row r="222" ht="14.25" spans="7:11">
      <c r="G222" s="14">
        <v>499.2</v>
      </c>
      <c r="K222" s="16">
        <v>480</v>
      </c>
    </row>
    <row r="223" ht="14.25" spans="7:11">
      <c r="G223" s="14">
        <v>352</v>
      </c>
      <c r="K223" s="16">
        <v>864</v>
      </c>
    </row>
    <row r="224" ht="14.25" spans="7:11">
      <c r="G224" s="11">
        <v>1392</v>
      </c>
      <c r="K224" s="16">
        <v>2368</v>
      </c>
    </row>
    <row r="225" ht="14.25" spans="7:11">
      <c r="G225" s="13"/>
      <c r="K225" s="16">
        <v>480</v>
      </c>
    </row>
    <row r="226" ht="14.25" spans="7:11">
      <c r="G226" s="11">
        <v>2520</v>
      </c>
      <c r="K226" s="16">
        <v>2880</v>
      </c>
    </row>
    <row r="227" ht="14.25" spans="7:11">
      <c r="G227" s="12"/>
      <c r="K227" s="16">
        <v>276</v>
      </c>
    </row>
    <row r="228" ht="14.25" spans="7:11">
      <c r="G228" s="12"/>
      <c r="K228" s="15">
        <v>288</v>
      </c>
    </row>
    <row r="229" ht="14.25" spans="7:11">
      <c r="G229" s="12"/>
      <c r="K229" s="15">
        <v>216</v>
      </c>
    </row>
    <row r="230" ht="14.25" spans="7:11">
      <c r="G230" s="12"/>
      <c r="K230" s="15">
        <v>276</v>
      </c>
    </row>
    <row r="231" spans="7:11">
      <c r="G231" s="13"/>
      <c r="K231" s="15">
        <v>720</v>
      </c>
    </row>
    <row r="232" spans="7:11">
      <c r="G232" s="11">
        <v>612</v>
      </c>
      <c r="K232" s="15"/>
    </row>
    <row r="233" ht="14.25" spans="7:11">
      <c r="G233" s="13"/>
      <c r="K233" s="17">
        <v>640</v>
      </c>
    </row>
    <row r="234" spans="7:11">
      <c r="G234" s="11">
        <v>1760</v>
      </c>
      <c r="K234" s="17">
        <v>720</v>
      </c>
    </row>
    <row r="235" spans="7:11">
      <c r="G235" s="13"/>
      <c r="K235" s="17"/>
    </row>
    <row r="236" spans="7:11">
      <c r="G236" s="14">
        <v>1368</v>
      </c>
      <c r="K236" s="17">
        <v>1760</v>
      </c>
    </row>
    <row r="237" spans="7:11">
      <c r="G237" s="14">
        <v>180</v>
      </c>
      <c r="K237" s="17"/>
    </row>
    <row r="238" spans="7:11">
      <c r="G238" s="11">
        <v>1836</v>
      </c>
      <c r="K238" s="17"/>
    </row>
    <row r="239" spans="7:11">
      <c r="G239" s="13"/>
      <c r="K239" s="17">
        <v>3872</v>
      </c>
    </row>
    <row r="240" spans="7:11">
      <c r="G240" s="11">
        <v>660</v>
      </c>
      <c r="K240" s="17"/>
    </row>
    <row r="241" spans="7:11">
      <c r="G241" s="13"/>
      <c r="K241" s="17"/>
    </row>
    <row r="242" spans="7:11">
      <c r="G242" s="11">
        <v>1080</v>
      </c>
      <c r="K242" s="18">
        <v>1840</v>
      </c>
    </row>
    <row r="243" spans="7:11">
      <c r="G243" s="13"/>
      <c r="K243" s="18"/>
    </row>
    <row r="244" spans="7:11">
      <c r="G244" s="11">
        <v>960</v>
      </c>
      <c r="K244" s="18"/>
    </row>
    <row r="245" spans="7:11">
      <c r="G245" s="13"/>
      <c r="K245" s="18">
        <v>620</v>
      </c>
    </row>
    <row r="246" spans="7:11">
      <c r="G246" s="11">
        <v>1120</v>
      </c>
      <c r="K246" s="18"/>
    </row>
    <row r="247" spans="7:11">
      <c r="G247" s="13"/>
      <c r="K247" s="18">
        <v>2816</v>
      </c>
    </row>
    <row r="248" spans="7:11">
      <c r="G248" s="11">
        <v>1000</v>
      </c>
      <c r="K248" s="18"/>
    </row>
    <row r="249" ht="14.25" spans="7:11">
      <c r="G249" s="13"/>
      <c r="K249" s="18">
        <v>480</v>
      </c>
    </row>
    <row r="250" spans="7:11">
      <c r="G250" s="14">
        <v>800</v>
      </c>
      <c r="K250" s="18">
        <v>992</v>
      </c>
    </row>
    <row r="251" spans="7:11">
      <c r="G251" s="11">
        <v>814.4</v>
      </c>
      <c r="K251" s="18"/>
    </row>
    <row r="252" ht="14.25" spans="7:11">
      <c r="G252" s="12"/>
      <c r="K252" s="18">
        <v>720</v>
      </c>
    </row>
    <row r="253" ht="14.25" spans="7:11">
      <c r="G253" s="13"/>
      <c r="K253" s="18">
        <v>624</v>
      </c>
    </row>
    <row r="254" spans="7:11">
      <c r="G254" s="11">
        <v>800</v>
      </c>
      <c r="K254" s="18">
        <v>2720</v>
      </c>
    </row>
    <row r="255" spans="7:11">
      <c r="G255" s="13"/>
      <c r="K255" s="18"/>
    </row>
    <row r="256" spans="7:11">
      <c r="G256" s="11">
        <v>2220.8</v>
      </c>
      <c r="K256" s="18"/>
    </row>
    <row r="257" ht="14.25" spans="7:11">
      <c r="G257" s="13"/>
      <c r="K257" s="18">
        <v>960</v>
      </c>
    </row>
    <row r="258" spans="7:11">
      <c r="G258" s="11">
        <v>1200</v>
      </c>
      <c r="K258" s="17">
        <v>3680</v>
      </c>
    </row>
    <row r="259" spans="7:11">
      <c r="G259" s="13"/>
      <c r="K259" s="17"/>
    </row>
    <row r="260" spans="7:11">
      <c r="G260" s="14">
        <v>1241.6</v>
      </c>
      <c r="K260" s="17"/>
    </row>
    <row r="261" spans="7:11">
      <c r="G261" s="11">
        <v>3680</v>
      </c>
      <c r="K261" s="17"/>
    </row>
    <row r="262" spans="7:11">
      <c r="G262" s="12"/>
      <c r="K262" s="17">
        <v>1020</v>
      </c>
    </row>
    <row r="263" spans="7:11">
      <c r="G263" s="12"/>
      <c r="K263" s="17"/>
    </row>
    <row r="264" ht="14.25" spans="7:11">
      <c r="G264" s="13"/>
      <c r="K264" s="17">
        <v>240</v>
      </c>
    </row>
    <row r="265" ht="14.25" spans="7:11">
      <c r="G265" s="11">
        <v>800</v>
      </c>
      <c r="K265" s="17">
        <v>1600</v>
      </c>
    </row>
    <row r="266" ht="14.25" spans="7:11">
      <c r="G266" s="13"/>
      <c r="K266" s="17">
        <v>240</v>
      </c>
    </row>
    <row r="267" ht="14.25" spans="7:11">
      <c r="G267" s="11">
        <v>768</v>
      </c>
      <c r="K267" s="17">
        <v>1200</v>
      </c>
    </row>
    <row r="268" ht="14.25" spans="7:11">
      <c r="G268" s="13"/>
      <c r="K268" s="17">
        <v>264</v>
      </c>
    </row>
    <row r="269" spans="7:11">
      <c r="G269" s="11">
        <v>960</v>
      </c>
      <c r="K269" s="17">
        <v>1448</v>
      </c>
    </row>
    <row r="270" spans="7:11">
      <c r="G270" s="13"/>
      <c r="K270" s="17"/>
    </row>
    <row r="271" spans="7:11">
      <c r="G271" s="11">
        <v>1760</v>
      </c>
      <c r="K271" s="17">
        <v>1080</v>
      </c>
    </row>
    <row r="272" spans="7:11">
      <c r="G272" s="13"/>
      <c r="K272" s="17"/>
    </row>
    <row r="273" ht="14.25" spans="7:11">
      <c r="G273" s="11">
        <v>3030.4</v>
      </c>
      <c r="K273" s="17">
        <v>360</v>
      </c>
    </row>
    <row r="274" ht="14.25" spans="7:11">
      <c r="G274" s="13"/>
      <c r="K274" s="17">
        <v>648</v>
      </c>
    </row>
    <row r="275" spans="7:11">
      <c r="G275" s="11">
        <v>1888</v>
      </c>
      <c r="K275" s="18">
        <v>480</v>
      </c>
    </row>
    <row r="276" spans="7:11">
      <c r="G276" s="13"/>
      <c r="K276" s="18"/>
    </row>
    <row r="277" ht="14.25" spans="7:11">
      <c r="G277" s="11">
        <v>1764</v>
      </c>
      <c r="K277" s="17">
        <v>720</v>
      </c>
    </row>
    <row r="278" ht="14.25" spans="7:11">
      <c r="G278" s="12"/>
      <c r="K278" s="17">
        <v>276</v>
      </c>
    </row>
    <row r="279" spans="7:11">
      <c r="G279" s="12"/>
      <c r="K279" s="18">
        <v>1056</v>
      </c>
    </row>
    <row r="280" spans="7:11">
      <c r="G280" s="13"/>
      <c r="K280" s="18"/>
    </row>
    <row r="281" ht="14.25" spans="7:11">
      <c r="G281" s="11">
        <v>1734.4</v>
      </c>
      <c r="K281" s="17">
        <v>4584</v>
      </c>
    </row>
    <row r="282" ht="14.25" spans="7:11">
      <c r="G282" s="12"/>
      <c r="K282" s="17">
        <v>1096</v>
      </c>
    </row>
    <row r="283" ht="14.25" spans="7:11">
      <c r="G283" s="13"/>
      <c r="K283" s="17">
        <v>320</v>
      </c>
    </row>
    <row r="284" ht="14.25" spans="7:11">
      <c r="G284" s="14">
        <v>384</v>
      </c>
      <c r="K284" s="17">
        <v>640</v>
      </c>
    </row>
    <row r="285" ht="14.25" spans="7:11">
      <c r="G285" s="11">
        <v>1504</v>
      </c>
      <c r="K285" s="17">
        <v>320</v>
      </c>
    </row>
    <row r="286" spans="7:11">
      <c r="G286" s="13"/>
      <c r="K286" s="18">
        <v>960</v>
      </c>
    </row>
    <row r="287" spans="7:11">
      <c r="G287" s="11">
        <v>1268</v>
      </c>
      <c r="K287" s="18"/>
    </row>
    <row r="288" ht="14.25" spans="7:11">
      <c r="G288" s="12"/>
      <c r="K288" s="17">
        <v>960</v>
      </c>
    </row>
    <row r="289" spans="7:11">
      <c r="G289" s="13"/>
      <c r="K289" s="18">
        <v>1536</v>
      </c>
    </row>
    <row r="290" spans="7:11">
      <c r="G290" s="11">
        <v>1360</v>
      </c>
      <c r="K290" s="18"/>
    </row>
    <row r="291" spans="7:11">
      <c r="G291" s="13"/>
      <c r="K291" s="18"/>
    </row>
    <row r="292" ht="14.25" spans="7:11">
      <c r="G292" s="14">
        <v>540</v>
      </c>
      <c r="K292" s="18">
        <v>4000</v>
      </c>
    </row>
    <row r="293" spans="7:11">
      <c r="G293" s="14">
        <v>398.4</v>
      </c>
      <c r="K293" s="18">
        <v>3200</v>
      </c>
    </row>
    <row r="294" spans="7:11">
      <c r="G294" s="11">
        <v>888</v>
      </c>
      <c r="K294" s="18"/>
    </row>
    <row r="295" ht="14.25" spans="7:11">
      <c r="G295" s="13"/>
      <c r="K295" s="17">
        <v>1920</v>
      </c>
    </row>
    <row r="296" ht="14.25" spans="7:11">
      <c r="G296" s="14">
        <v>280</v>
      </c>
      <c r="K296" s="17">
        <v>720</v>
      </c>
    </row>
    <row r="297" spans="7:11">
      <c r="G297" s="14">
        <v>720</v>
      </c>
      <c r="K297" s="18">
        <v>720</v>
      </c>
    </row>
    <row r="298" spans="7:11">
      <c r="G298" s="11">
        <v>1680</v>
      </c>
      <c r="K298" s="18"/>
    </row>
    <row r="299" spans="7:11">
      <c r="G299" s="12"/>
      <c r="K299" s="18">
        <v>3184</v>
      </c>
    </row>
    <row r="300" spans="7:11">
      <c r="G300" s="13"/>
      <c r="K300" s="18"/>
    </row>
    <row r="301" spans="7:11">
      <c r="G301" s="14">
        <v>480</v>
      </c>
      <c r="K301" s="18"/>
    </row>
    <row r="302" spans="7:11">
      <c r="G302" s="14">
        <v>240</v>
      </c>
      <c r="K302" s="18">
        <v>2560</v>
      </c>
    </row>
    <row r="303" spans="7:11">
      <c r="G303" s="14">
        <v>552</v>
      </c>
      <c r="K303" s="18"/>
    </row>
    <row r="304" spans="7:11">
      <c r="G304" s="11">
        <v>1152</v>
      </c>
      <c r="K304" s="17">
        <v>5000</v>
      </c>
    </row>
    <row r="305" spans="7:11">
      <c r="G305" s="13"/>
      <c r="K305" s="17"/>
    </row>
    <row r="306" spans="7:11">
      <c r="G306" s="11">
        <v>1432</v>
      </c>
      <c r="K306" s="17">
        <v>2560</v>
      </c>
    </row>
    <row r="307" spans="7:11">
      <c r="G307" s="12"/>
      <c r="K307" s="17"/>
    </row>
    <row r="308" spans="7:11">
      <c r="G308" s="13"/>
      <c r="K308" s="17">
        <v>1368</v>
      </c>
    </row>
    <row r="309" spans="7:11">
      <c r="G309" s="14">
        <v>128</v>
      </c>
      <c r="K309" s="17"/>
    </row>
    <row r="310" ht="14.25" spans="7:11">
      <c r="G310" s="14">
        <v>512</v>
      </c>
      <c r="K310" s="17">
        <v>384</v>
      </c>
    </row>
    <row r="311" ht="14.25" spans="7:11">
      <c r="G311" s="14">
        <v>360</v>
      </c>
      <c r="K311" s="17">
        <v>456</v>
      </c>
    </row>
    <row r="312" spans="7:11">
      <c r="G312" s="11">
        <v>930</v>
      </c>
      <c r="K312" s="17">
        <v>4040</v>
      </c>
    </row>
    <row r="313" spans="7:11">
      <c r="G313" s="13"/>
      <c r="K313" s="17"/>
    </row>
    <row r="314" spans="7:11">
      <c r="G314" s="14">
        <v>240</v>
      </c>
      <c r="K314" s="17"/>
    </row>
    <row r="315" spans="7:11">
      <c r="G315" s="14">
        <v>448</v>
      </c>
      <c r="K315" s="17"/>
    </row>
    <row r="316" spans="11:11">
      <c r="K316" s="17"/>
    </row>
    <row r="317" spans="11:11">
      <c r="K317" s="17"/>
    </row>
    <row r="318" spans="11:11">
      <c r="K318" s="17">
        <v>960</v>
      </c>
    </row>
    <row r="319" spans="11:11">
      <c r="K319" s="17"/>
    </row>
    <row r="320" spans="11:11">
      <c r="K320" s="18">
        <v>952</v>
      </c>
    </row>
    <row r="321" spans="11:11">
      <c r="K321" s="18"/>
    </row>
    <row r="322" spans="11:11">
      <c r="K322" s="18">
        <v>1000</v>
      </c>
    </row>
    <row r="323" spans="11:11">
      <c r="K323" s="18"/>
    </row>
    <row r="324" ht="14.25" spans="11:11">
      <c r="K324" s="17">
        <v>1200</v>
      </c>
    </row>
    <row r="325" ht="14.25" spans="11:11">
      <c r="K325" s="17">
        <v>1024</v>
      </c>
    </row>
    <row r="326" spans="11:11">
      <c r="K326" s="18">
        <v>852</v>
      </c>
    </row>
    <row r="327" spans="11:11">
      <c r="K327" s="18"/>
    </row>
    <row r="328" spans="11:11">
      <c r="K328" s="17">
        <v>2956</v>
      </c>
    </row>
    <row r="329" spans="11:11">
      <c r="K329" s="17"/>
    </row>
    <row r="330" spans="11:11">
      <c r="K330" s="17"/>
    </row>
    <row r="331" spans="11:11">
      <c r="K331" s="17"/>
    </row>
    <row r="332" ht="14.25" spans="11:11">
      <c r="K332" s="17">
        <v>5000</v>
      </c>
    </row>
    <row r="333" spans="11:11">
      <c r="K333" s="17">
        <v>1044</v>
      </c>
    </row>
    <row r="334" spans="11:11">
      <c r="K334" s="17"/>
    </row>
    <row r="335" ht="14.25" spans="11:11">
      <c r="K335" s="17">
        <v>240</v>
      </c>
    </row>
    <row r="336" spans="11:11">
      <c r="K336" s="17">
        <v>2256</v>
      </c>
    </row>
    <row r="337" spans="11:11">
      <c r="K337" s="19"/>
    </row>
    <row r="338" spans="11:11">
      <c r="K338" s="17"/>
    </row>
    <row r="339" ht="14.25" spans="11:11">
      <c r="K339" s="17">
        <v>540</v>
      </c>
    </row>
    <row r="340" spans="11:11">
      <c r="K340" s="17">
        <v>2265</v>
      </c>
    </row>
    <row r="341" spans="11:11">
      <c r="K341" s="17"/>
    </row>
    <row r="342" spans="11:11">
      <c r="K342" s="17">
        <v>648</v>
      </c>
    </row>
    <row r="343" spans="11:11">
      <c r="K343" s="17"/>
    </row>
    <row r="344" spans="11:11">
      <c r="K344" s="17">
        <v>3024</v>
      </c>
    </row>
    <row r="345" spans="11:11">
      <c r="K345" s="17"/>
    </row>
    <row r="346" spans="11:11">
      <c r="K346" s="17"/>
    </row>
    <row r="347" spans="11:11">
      <c r="K347" s="17"/>
    </row>
    <row r="348" spans="11:11">
      <c r="K348" s="17"/>
    </row>
    <row r="349" ht="14.25" spans="11:11">
      <c r="K349" s="17">
        <v>640</v>
      </c>
    </row>
    <row r="350" spans="11:11">
      <c r="K350" s="17">
        <v>2342.4</v>
      </c>
    </row>
    <row r="351" spans="11:11">
      <c r="K351" s="17"/>
    </row>
    <row r="352" spans="11:11">
      <c r="K352" s="17"/>
    </row>
    <row r="353" ht="14.25" spans="11:11">
      <c r="K353" s="17">
        <v>480</v>
      </c>
    </row>
    <row r="354" spans="11:11">
      <c r="K354" s="17">
        <v>1312</v>
      </c>
    </row>
    <row r="355" spans="11:11">
      <c r="K355" s="17"/>
    </row>
    <row r="356" spans="11:11">
      <c r="K356" s="17">
        <v>1392</v>
      </c>
    </row>
    <row r="357" spans="11:11">
      <c r="K357" s="17"/>
    </row>
    <row r="358" spans="11:11">
      <c r="K358" s="17"/>
    </row>
    <row r="359" ht="14.25" spans="11:11">
      <c r="K359" s="17">
        <v>288</v>
      </c>
    </row>
    <row r="360" spans="11:11">
      <c r="K360" s="17">
        <v>1600</v>
      </c>
    </row>
    <row r="361" spans="11:11">
      <c r="K361" s="17"/>
    </row>
    <row r="362" ht="14.25" spans="11:11">
      <c r="K362" s="17">
        <v>288</v>
      </c>
    </row>
    <row r="363" spans="11:11">
      <c r="K363" s="17">
        <v>1560</v>
      </c>
    </row>
    <row r="364" spans="11:11">
      <c r="K364" s="17"/>
    </row>
    <row r="365" ht="14.25" spans="11:11">
      <c r="K365" s="17">
        <v>1280</v>
      </c>
    </row>
    <row r="366" ht="14.25" spans="11:11">
      <c r="K366" s="17">
        <v>960</v>
      </c>
    </row>
    <row r="367" ht="14.25" spans="11:11">
      <c r="K367" s="17">
        <v>240</v>
      </c>
    </row>
    <row r="368" spans="11:11">
      <c r="K368" s="17">
        <v>3038</v>
      </c>
    </row>
    <row r="369" spans="11:11">
      <c r="K369" s="17"/>
    </row>
    <row r="370" spans="11:11">
      <c r="K370" s="17">
        <v>672</v>
      </c>
    </row>
    <row r="371" spans="11:11">
      <c r="K371" s="17"/>
    </row>
    <row r="372" ht="14.25" spans="11:11">
      <c r="K372" s="17">
        <v>450</v>
      </c>
    </row>
    <row r="373" ht="14.25" spans="11:11">
      <c r="K373" s="17">
        <v>960</v>
      </c>
    </row>
    <row r="374" ht="14.25" spans="11:11">
      <c r="K374" s="17">
        <v>480</v>
      </c>
    </row>
    <row r="375" spans="11:11">
      <c r="K375" s="17">
        <v>936</v>
      </c>
    </row>
    <row r="376" spans="11:11">
      <c r="K376" s="17"/>
    </row>
    <row r="377" spans="11:11">
      <c r="K377" s="17"/>
    </row>
    <row r="378" spans="11:11">
      <c r="K378" s="17">
        <v>1620</v>
      </c>
    </row>
    <row r="379" spans="11:11">
      <c r="K379" s="17"/>
    </row>
    <row r="380" spans="11:11">
      <c r="K380" s="17"/>
    </row>
    <row r="381" spans="11:11">
      <c r="K381" s="18">
        <v>2688</v>
      </c>
    </row>
    <row r="382" spans="11:11">
      <c r="K382" s="18"/>
    </row>
    <row r="383" spans="11:11">
      <c r="K383" s="18"/>
    </row>
    <row r="384" spans="11:11">
      <c r="K384" s="18"/>
    </row>
    <row r="385" spans="11:11">
      <c r="K385" s="18">
        <v>1320</v>
      </c>
    </row>
    <row r="386" spans="11:11">
      <c r="K386" s="18"/>
    </row>
    <row r="387" spans="11:11">
      <c r="K387" s="18">
        <v>2240</v>
      </c>
    </row>
    <row r="388" spans="11:11">
      <c r="K388" s="18"/>
    </row>
    <row r="389" spans="11:11">
      <c r="K389" s="18">
        <v>4200</v>
      </c>
    </row>
    <row r="390" spans="11:11">
      <c r="K390" s="18"/>
    </row>
    <row r="391" spans="11:11">
      <c r="K391" s="17">
        <v>1440</v>
      </c>
    </row>
    <row r="392" spans="11:11">
      <c r="K392" s="17"/>
    </row>
    <row r="393" spans="11:11">
      <c r="K393" s="17"/>
    </row>
    <row r="394" spans="11:11">
      <c r="K394" s="18">
        <v>1120</v>
      </c>
    </row>
    <row r="395" spans="11:11">
      <c r="K395" s="18"/>
    </row>
    <row r="396" spans="11:11">
      <c r="K396" s="18">
        <v>1760</v>
      </c>
    </row>
    <row r="397" spans="11:11">
      <c r="K397" s="18"/>
    </row>
    <row r="398" spans="11:11">
      <c r="K398" s="18">
        <v>3204</v>
      </c>
    </row>
    <row r="399" spans="11:11">
      <c r="K399" s="18"/>
    </row>
    <row r="400" ht="14.25" spans="11:11">
      <c r="K400" s="17">
        <v>1200</v>
      </c>
    </row>
    <row r="401" ht="14.25" spans="11:11">
      <c r="K401" s="17">
        <v>320</v>
      </c>
    </row>
    <row r="402" ht="14.25" spans="11:11">
      <c r="K402" s="17">
        <v>1574.4</v>
      </c>
    </row>
    <row r="403" ht="14.25" spans="11:11">
      <c r="K403" s="17">
        <v>320</v>
      </c>
    </row>
    <row r="404" spans="11:11">
      <c r="K404" s="20">
        <v>3796.8</v>
      </c>
    </row>
    <row r="405" spans="11:11">
      <c r="K405" s="20"/>
    </row>
    <row r="406" spans="11:11">
      <c r="K406" s="20"/>
    </row>
    <row r="407" spans="11:11">
      <c r="K407" s="20"/>
    </row>
    <row r="408" ht="14.25" spans="11:11">
      <c r="K408" s="21">
        <v>736</v>
      </c>
    </row>
    <row r="409" ht="14.25" spans="11:11">
      <c r="K409" s="21">
        <v>3000</v>
      </c>
    </row>
    <row r="410" ht="14.25" spans="11:11">
      <c r="K410" s="21">
        <v>320</v>
      </c>
    </row>
    <row r="411" ht="14.25" spans="11:11">
      <c r="K411" s="21">
        <v>1600</v>
      </c>
    </row>
    <row r="412" spans="11:11">
      <c r="K412" s="20">
        <v>1072</v>
      </c>
    </row>
    <row r="413" spans="11:11">
      <c r="K413" s="20"/>
    </row>
    <row r="414" spans="11:11">
      <c r="K414" s="20">
        <v>2025.6</v>
      </c>
    </row>
    <row r="415" spans="11:11">
      <c r="K415" s="20"/>
    </row>
    <row r="416" ht="14.25" spans="11:11">
      <c r="K416" s="21">
        <v>828</v>
      </c>
    </row>
    <row r="417" spans="11:11">
      <c r="K417" s="20">
        <v>1736</v>
      </c>
    </row>
    <row r="418" spans="11:11">
      <c r="K418" s="20"/>
    </row>
    <row r="419" spans="11:11">
      <c r="K419" s="20"/>
    </row>
    <row r="420" ht="14.25" spans="11:11">
      <c r="K420" s="21">
        <v>640</v>
      </c>
    </row>
    <row r="421" spans="11:11">
      <c r="K421" s="20">
        <v>1464</v>
      </c>
    </row>
    <row r="422" spans="11:11">
      <c r="K422" s="20"/>
    </row>
    <row r="423" ht="14.25" spans="11:11">
      <c r="K423" s="21">
        <v>960</v>
      </c>
    </row>
    <row r="424" spans="11:11">
      <c r="K424" s="20">
        <v>2640</v>
      </c>
    </row>
    <row r="425" spans="11:11">
      <c r="K425" s="20"/>
    </row>
    <row r="426" spans="11:11">
      <c r="K426" s="20"/>
    </row>
    <row r="427" spans="11:11">
      <c r="K427" s="20">
        <v>2160</v>
      </c>
    </row>
    <row r="428" spans="11:11">
      <c r="K428" s="20"/>
    </row>
    <row r="429" ht="14.25" spans="11:11">
      <c r="K429" s="21">
        <v>1920</v>
      </c>
    </row>
    <row r="430" spans="11:11">
      <c r="K430" s="20">
        <v>2481</v>
      </c>
    </row>
    <row r="431" spans="11:11">
      <c r="K431" s="20"/>
    </row>
    <row r="432" spans="11:11">
      <c r="K432" s="20"/>
    </row>
    <row r="433" spans="11:11">
      <c r="K433" s="20">
        <v>828</v>
      </c>
    </row>
    <row r="434" spans="11:11">
      <c r="K434" s="20"/>
    </row>
    <row r="435" ht="14.25" spans="11:11">
      <c r="K435" s="21">
        <v>640</v>
      </c>
    </row>
    <row r="436" spans="11:11">
      <c r="K436" s="20">
        <v>1568</v>
      </c>
    </row>
    <row r="437" spans="11:11">
      <c r="K437" s="20"/>
    </row>
    <row r="438" ht="14.25" spans="11:11">
      <c r="K438" s="21">
        <v>2000</v>
      </c>
    </row>
    <row r="439" spans="11:11">
      <c r="K439" s="20">
        <v>1452</v>
      </c>
    </row>
    <row r="440" spans="11:11">
      <c r="K440" s="20"/>
    </row>
    <row r="441" spans="11:11">
      <c r="K441" s="20"/>
    </row>
    <row r="442" ht="14.25" spans="11:11">
      <c r="K442" s="21">
        <v>2160</v>
      </c>
    </row>
    <row r="443" spans="11:11">
      <c r="K443" s="20">
        <v>672</v>
      </c>
    </row>
    <row r="444" spans="11:11">
      <c r="K444" s="20"/>
    </row>
    <row r="445" ht="14.25" spans="11:11">
      <c r="K445" s="21">
        <v>720</v>
      </c>
    </row>
    <row r="446" spans="11:11">
      <c r="K446" s="21">
        <v>2840</v>
      </c>
    </row>
    <row r="447" spans="11:11">
      <c r="K447" s="21"/>
    </row>
    <row r="448" spans="11:11">
      <c r="K448" s="21"/>
    </row>
    <row r="449" spans="11:11">
      <c r="K449" s="21"/>
    </row>
    <row r="450" spans="11:11">
      <c r="K450" s="21"/>
    </row>
    <row r="451" spans="11:11">
      <c r="K451" s="21">
        <v>1920</v>
      </c>
    </row>
    <row r="452" spans="11:11">
      <c r="K452" s="21"/>
    </row>
    <row r="453" ht="14.25" spans="11:11">
      <c r="K453" s="21">
        <v>276</v>
      </c>
    </row>
    <row r="454" ht="14.25" spans="11:11">
      <c r="K454" s="21">
        <v>499.2</v>
      </c>
    </row>
    <row r="455" ht="14.25" spans="11:11">
      <c r="K455" s="21">
        <v>352</v>
      </c>
    </row>
    <row r="456" spans="11:11">
      <c r="K456" s="22">
        <v>420</v>
      </c>
    </row>
    <row r="457" spans="11:11">
      <c r="K457" s="22"/>
    </row>
    <row r="458" spans="11:11">
      <c r="K458" s="21">
        <v>1392</v>
      </c>
    </row>
    <row r="459" spans="11:11">
      <c r="K459" s="21"/>
    </row>
    <row r="460" spans="11:11">
      <c r="K460" s="21">
        <v>2520</v>
      </c>
    </row>
    <row r="461" spans="11:11">
      <c r="K461" s="21"/>
    </row>
    <row r="462" spans="11:11">
      <c r="K462" s="21"/>
    </row>
    <row r="463" spans="11:11">
      <c r="K463" s="21"/>
    </row>
    <row r="464" spans="11:11">
      <c r="K464" s="21"/>
    </row>
    <row r="465" spans="11:11">
      <c r="K465" s="21"/>
    </row>
    <row r="466" spans="11:11">
      <c r="K466" s="21">
        <v>612</v>
      </c>
    </row>
    <row r="467" spans="11:11">
      <c r="K467" s="21"/>
    </row>
    <row r="468" spans="11:11">
      <c r="K468" s="21">
        <v>1760</v>
      </c>
    </row>
    <row r="469" spans="11:11">
      <c r="K469" s="21"/>
    </row>
    <row r="470" ht="14.25" spans="11:11">
      <c r="K470" s="21">
        <v>1368</v>
      </c>
    </row>
    <row r="471" ht="14.25" spans="11:11">
      <c r="K471" s="21">
        <v>180</v>
      </c>
    </row>
    <row r="472" spans="11:11">
      <c r="K472" s="21">
        <v>1836</v>
      </c>
    </row>
    <row r="473" spans="11:11">
      <c r="K473" s="21"/>
    </row>
    <row r="474" spans="11:11">
      <c r="K474" s="21">
        <v>660</v>
      </c>
    </row>
    <row r="475" spans="11:11">
      <c r="K475" s="21"/>
    </row>
    <row r="476" spans="11:11">
      <c r="K476" s="21">
        <v>1080</v>
      </c>
    </row>
    <row r="477" spans="11:11">
      <c r="K477" s="21"/>
    </row>
    <row r="478" spans="11:11">
      <c r="K478" s="21">
        <v>960</v>
      </c>
    </row>
    <row r="479" spans="11:11">
      <c r="K479" s="21"/>
    </row>
    <row r="480" spans="11:11">
      <c r="K480" s="21">
        <v>1120</v>
      </c>
    </row>
    <row r="481" spans="11:11">
      <c r="K481" s="21"/>
    </row>
    <row r="482" spans="11:11">
      <c r="K482" s="21">
        <v>1000</v>
      </c>
    </row>
    <row r="483" spans="11:11">
      <c r="K483" s="21"/>
    </row>
    <row r="484" ht="14.25" spans="11:11">
      <c r="K484" s="21">
        <v>800</v>
      </c>
    </row>
    <row r="485" spans="11:11">
      <c r="K485" s="21">
        <v>814.4</v>
      </c>
    </row>
    <row r="486" spans="11:11">
      <c r="K486" s="21"/>
    </row>
    <row r="487" spans="11:11">
      <c r="K487" s="21"/>
    </row>
    <row r="488" spans="11:11">
      <c r="K488" s="21">
        <v>800</v>
      </c>
    </row>
    <row r="489" spans="11:11">
      <c r="K489" s="21"/>
    </row>
    <row r="490" spans="11:11">
      <c r="K490" s="21">
        <v>2220.8</v>
      </c>
    </row>
    <row r="491" spans="11:11">
      <c r="K491" s="21"/>
    </row>
    <row r="492" spans="11:11">
      <c r="K492" s="21">
        <v>1200</v>
      </c>
    </row>
    <row r="493" spans="11:11">
      <c r="K493" s="21"/>
    </row>
    <row r="494" ht="14.25" spans="11:11">
      <c r="K494" s="21">
        <v>1241.6</v>
      </c>
    </row>
    <row r="495" spans="11:11">
      <c r="K495" s="21">
        <v>3680</v>
      </c>
    </row>
    <row r="496" spans="11:11">
      <c r="K496" s="21"/>
    </row>
    <row r="497" spans="11:11">
      <c r="K497" s="21"/>
    </row>
    <row r="498" spans="11:11">
      <c r="K498" s="21"/>
    </row>
    <row r="499" spans="11:11">
      <c r="K499" s="21">
        <v>800</v>
      </c>
    </row>
    <row r="500" spans="11:11">
      <c r="K500" s="21"/>
    </row>
    <row r="501" spans="11:11">
      <c r="K501" s="21">
        <v>768</v>
      </c>
    </row>
    <row r="502" spans="11:11">
      <c r="K502" s="21"/>
    </row>
    <row r="503" spans="11:11">
      <c r="K503" s="21">
        <v>960</v>
      </c>
    </row>
    <row r="504" spans="11:11">
      <c r="K504" s="21"/>
    </row>
    <row r="505" spans="11:11">
      <c r="K505" s="21">
        <v>1760</v>
      </c>
    </row>
    <row r="506" spans="11:11">
      <c r="K506" s="21"/>
    </row>
    <row r="507" spans="11:11">
      <c r="K507" s="21">
        <v>3030.4</v>
      </c>
    </row>
    <row r="508" spans="11:11">
      <c r="K508" s="21"/>
    </row>
    <row r="509" spans="11:11">
      <c r="K509" s="21">
        <v>1888</v>
      </c>
    </row>
    <row r="510" spans="11:11">
      <c r="K510" s="21"/>
    </row>
    <row r="511" spans="11:11">
      <c r="K511" s="21">
        <v>1764</v>
      </c>
    </row>
    <row r="512" spans="11:11">
      <c r="K512" s="21"/>
    </row>
    <row r="513" spans="11:11">
      <c r="K513" s="21"/>
    </row>
    <row r="514" spans="11:11">
      <c r="K514" s="21"/>
    </row>
    <row r="515" spans="11:11">
      <c r="K515" s="21">
        <v>1734.4</v>
      </c>
    </row>
    <row r="516" spans="11:11">
      <c r="K516" s="21"/>
    </row>
    <row r="517" spans="11:11">
      <c r="K517" s="21"/>
    </row>
    <row r="518" ht="14.25" spans="11:11">
      <c r="K518" s="21">
        <v>384</v>
      </c>
    </row>
    <row r="519" spans="11:11">
      <c r="K519" s="21">
        <v>1504</v>
      </c>
    </row>
    <row r="520" spans="11:11">
      <c r="K520" s="21"/>
    </row>
    <row r="521" spans="11:11">
      <c r="K521" s="21">
        <v>1268</v>
      </c>
    </row>
    <row r="522" spans="11:11">
      <c r="K522" s="21"/>
    </row>
    <row r="523" spans="11:11">
      <c r="K523" s="21"/>
    </row>
    <row r="524" spans="11:11">
      <c r="K524" s="21">
        <v>1360</v>
      </c>
    </row>
    <row r="525" spans="11:11">
      <c r="K525" s="21"/>
    </row>
    <row r="526" ht="14.25" spans="11:11">
      <c r="K526" s="21">
        <v>540</v>
      </c>
    </row>
    <row r="527" ht="14.25" spans="11:11">
      <c r="K527" s="21">
        <v>398.4</v>
      </c>
    </row>
    <row r="528" spans="11:11">
      <c r="K528" s="21">
        <v>888</v>
      </c>
    </row>
    <row r="529" spans="11:11">
      <c r="K529" s="21"/>
    </row>
    <row r="530" ht="14.25" spans="11:11">
      <c r="K530" s="21">
        <v>280</v>
      </c>
    </row>
    <row r="531" ht="14.25" spans="11:11">
      <c r="K531" s="21">
        <v>720</v>
      </c>
    </row>
    <row r="532" spans="11:11">
      <c r="K532" s="21">
        <v>1680</v>
      </c>
    </row>
    <row r="533" spans="11:11">
      <c r="K533" s="21"/>
    </row>
    <row r="534" spans="11:11">
      <c r="K534" s="21"/>
    </row>
    <row r="535" ht="14.25" spans="11:11">
      <c r="K535" s="21">
        <v>480</v>
      </c>
    </row>
    <row r="536" ht="14.25" spans="11:11">
      <c r="K536" s="21">
        <v>240</v>
      </c>
    </row>
    <row r="537" ht="14.25" spans="11:11">
      <c r="K537" s="21">
        <v>552</v>
      </c>
    </row>
    <row r="538" spans="11:11">
      <c r="K538" s="21">
        <v>1152</v>
      </c>
    </row>
    <row r="539" spans="11:11">
      <c r="K539" s="21"/>
    </row>
    <row r="540" spans="11:11">
      <c r="K540" s="21">
        <v>1432</v>
      </c>
    </row>
    <row r="541" spans="11:11">
      <c r="K541" s="21"/>
    </row>
    <row r="542" spans="11:11">
      <c r="K542" s="21"/>
    </row>
    <row r="543" ht="14.25" spans="11:11">
      <c r="K543" s="21">
        <v>128</v>
      </c>
    </row>
    <row r="544" ht="14.25" spans="11:11">
      <c r="K544" s="21">
        <v>512</v>
      </c>
    </row>
    <row r="545" ht="14.25" spans="11:11">
      <c r="K545" s="21">
        <v>360</v>
      </c>
    </row>
    <row r="546" spans="11:11">
      <c r="K546" s="21">
        <v>930</v>
      </c>
    </row>
    <row r="547" spans="11:11">
      <c r="K547" s="21"/>
    </row>
    <row r="548" ht="14.25" spans="11:11">
      <c r="K548" s="21">
        <v>240</v>
      </c>
    </row>
    <row r="549" ht="14.25" spans="11:11">
      <c r="K549" s="21">
        <v>448</v>
      </c>
    </row>
    <row r="550" ht="14.25" spans="11:11">
      <c r="K550" s="23">
        <v>1920</v>
      </c>
    </row>
    <row r="551" spans="11:11">
      <c r="K551" s="23">
        <v>1856</v>
      </c>
    </row>
    <row r="552" spans="11:11">
      <c r="K552" s="23"/>
    </row>
    <row r="553" ht="14.25" spans="11:11">
      <c r="K553" s="23">
        <v>3153.6</v>
      </c>
    </row>
    <row r="554" spans="11:11">
      <c r="K554" s="23">
        <v>3440</v>
      </c>
    </row>
    <row r="555" spans="11:11">
      <c r="K555" s="23"/>
    </row>
    <row r="556" spans="11:11">
      <c r="K556" s="23">
        <v>4480</v>
      </c>
    </row>
    <row r="557" spans="11:11">
      <c r="K557" s="23"/>
    </row>
    <row r="558" spans="11:11">
      <c r="K558" s="23">
        <v>1920</v>
      </c>
    </row>
    <row r="559" spans="11:11">
      <c r="K559" s="23"/>
    </row>
    <row r="560" spans="11:11">
      <c r="K560" s="23">
        <v>3072</v>
      </c>
    </row>
    <row r="561" spans="11:11">
      <c r="K561" s="23"/>
    </row>
    <row r="562" ht="14.25" spans="11:11">
      <c r="K562" s="23">
        <v>1280</v>
      </c>
    </row>
    <row r="563" ht="14.25" spans="11:11">
      <c r="K563" s="23">
        <v>450</v>
      </c>
    </row>
    <row r="564" ht="14.25" spans="11:11">
      <c r="K564" s="24">
        <v>1200</v>
      </c>
    </row>
    <row r="565" ht="14.25" spans="11:11">
      <c r="K565" s="23">
        <v>2112</v>
      </c>
    </row>
    <row r="566" ht="14.25" spans="11:11">
      <c r="K566" s="23">
        <v>640</v>
      </c>
    </row>
    <row r="567" spans="11:11">
      <c r="K567" s="23">
        <v>3360</v>
      </c>
    </row>
    <row r="568" spans="11:11">
      <c r="K568" s="23"/>
    </row>
    <row r="569" spans="11:11">
      <c r="K569" s="23">
        <v>1744</v>
      </c>
    </row>
    <row r="570" spans="11:11">
      <c r="K570" s="23"/>
    </row>
    <row r="571" ht="14.25" spans="11:11">
      <c r="K571" s="23">
        <v>1689.6</v>
      </c>
    </row>
    <row r="572" spans="11:11">
      <c r="K572" s="23">
        <v>4552</v>
      </c>
    </row>
    <row r="573" spans="11:11">
      <c r="K573" s="23"/>
    </row>
    <row r="574" spans="11:11">
      <c r="K574" s="23">
        <v>2720</v>
      </c>
    </row>
    <row r="575" spans="11:11">
      <c r="K575" s="23"/>
    </row>
    <row r="576" spans="11:11">
      <c r="K576" s="23"/>
    </row>
    <row r="577" spans="11:11">
      <c r="K577" s="23">
        <v>1184</v>
      </c>
    </row>
    <row r="578" spans="11:11">
      <c r="K578" s="23"/>
    </row>
    <row r="579" ht="14.25" spans="11:11">
      <c r="K579" s="23">
        <v>1104</v>
      </c>
    </row>
    <row r="580" ht="14.25" spans="11:11">
      <c r="K580" s="25">
        <v>960</v>
      </c>
    </row>
    <row r="581" spans="11:11">
      <c r="K581" s="26">
        <v>992</v>
      </c>
    </row>
    <row r="582" spans="11:11">
      <c r="K582" s="26"/>
    </row>
    <row r="583" spans="11:11">
      <c r="K583" s="26">
        <v>2624</v>
      </c>
    </row>
    <row r="584" spans="11:11">
      <c r="K584" s="26"/>
    </row>
    <row r="585" ht="14.25" spans="11:11">
      <c r="K585" s="25">
        <v>1680</v>
      </c>
    </row>
    <row r="586" ht="14.25" spans="11:11">
      <c r="K586" s="25">
        <v>2400</v>
      </c>
    </row>
    <row r="587" spans="11:11">
      <c r="K587" s="26">
        <v>3784</v>
      </c>
    </row>
    <row r="588" spans="11:11">
      <c r="K588" s="26"/>
    </row>
    <row r="589" ht="14.25" spans="11:11">
      <c r="K589" s="25">
        <v>3360</v>
      </c>
    </row>
    <row r="590" ht="14.25" spans="11:11">
      <c r="K590" s="25">
        <v>1920</v>
      </c>
    </row>
    <row r="591" ht="14.25" spans="11:11">
      <c r="K591" s="25">
        <v>1440</v>
      </c>
    </row>
    <row r="592" ht="14.25" spans="11:11">
      <c r="K592" s="25">
        <v>1920</v>
      </c>
    </row>
    <row r="593" spans="11:11">
      <c r="K593" s="26">
        <v>1960</v>
      </c>
    </row>
    <row r="594" spans="11:11">
      <c r="K594" s="26"/>
    </row>
    <row r="595" spans="11:11">
      <c r="K595" s="26"/>
    </row>
    <row r="596" ht="14.25" spans="11:11">
      <c r="K596" s="25">
        <v>480</v>
      </c>
    </row>
    <row r="597" spans="11:11">
      <c r="K597" s="26">
        <v>3260</v>
      </c>
    </row>
    <row r="598" spans="11:11">
      <c r="K598" s="26"/>
    </row>
    <row r="599" spans="11:11">
      <c r="K599" s="26"/>
    </row>
    <row r="600" spans="11:11">
      <c r="K600" s="26"/>
    </row>
    <row r="601" spans="11:11">
      <c r="K601" s="26">
        <v>3600</v>
      </c>
    </row>
    <row r="602" spans="11:11">
      <c r="K602" s="26"/>
    </row>
    <row r="603" spans="11:11">
      <c r="K603" s="26">
        <v>2760</v>
      </c>
    </row>
    <row r="604" spans="11:11">
      <c r="K604" s="26"/>
    </row>
    <row r="605" spans="11:11">
      <c r="K605" s="26">
        <v>3400</v>
      </c>
    </row>
    <row r="606" spans="11:11">
      <c r="K606" s="26"/>
    </row>
    <row r="607" spans="11:11">
      <c r="K607" s="26"/>
    </row>
    <row r="608" spans="11:11">
      <c r="K608" s="26"/>
    </row>
    <row r="609" spans="11:11">
      <c r="K609" s="26">
        <v>3208</v>
      </c>
    </row>
    <row r="610" spans="11:11">
      <c r="K610" s="26"/>
    </row>
    <row r="611" spans="11:11">
      <c r="K611" s="26"/>
    </row>
    <row r="612" spans="11:11">
      <c r="K612" s="26">
        <v>2368</v>
      </c>
    </row>
    <row r="613" spans="11:11">
      <c r="K613" s="26"/>
    </row>
    <row r="614" spans="11:11">
      <c r="K614" s="26">
        <v>3080</v>
      </c>
    </row>
    <row r="615" spans="11:11">
      <c r="K615" s="26"/>
    </row>
    <row r="616" spans="11:11">
      <c r="K616" s="26"/>
    </row>
    <row r="617" ht="14.25" spans="11:11">
      <c r="K617" s="25">
        <v>2720</v>
      </c>
    </row>
    <row r="618" ht="14.25" spans="11:11">
      <c r="K618" s="25">
        <v>2400</v>
      </c>
    </row>
    <row r="619" ht="14.25" spans="11:11">
      <c r="K619" s="25">
        <v>1280</v>
      </c>
    </row>
    <row r="620" spans="11:11">
      <c r="K620" s="25">
        <v>1920</v>
      </c>
    </row>
    <row r="621" spans="11:11">
      <c r="K621" s="25"/>
    </row>
    <row r="622" ht="14.25" spans="11:11">
      <c r="K622" s="25">
        <v>1760</v>
      </c>
    </row>
    <row r="623" spans="11:11">
      <c r="K623" s="26">
        <v>1152</v>
      </c>
    </row>
    <row r="624" spans="11:11">
      <c r="K624" s="26"/>
    </row>
    <row r="625" ht="14.25" spans="11:11">
      <c r="K625" s="25">
        <v>3080</v>
      </c>
    </row>
    <row r="626" spans="11:11">
      <c r="K626" s="26">
        <v>5000</v>
      </c>
    </row>
    <row r="627" spans="11:11">
      <c r="K627" s="26"/>
    </row>
    <row r="628" spans="11:11">
      <c r="K628" s="26">
        <v>1104</v>
      </c>
    </row>
    <row r="629" spans="11:11">
      <c r="K629" s="26"/>
    </row>
    <row r="630" ht="14.25" spans="11:11">
      <c r="K630" s="25">
        <v>960</v>
      </c>
    </row>
    <row r="631" ht="14.25" spans="11:11">
      <c r="K631" s="25">
        <v>480</v>
      </c>
    </row>
    <row r="632" spans="11:11">
      <c r="K632" s="27">
        <v>2800</v>
      </c>
    </row>
    <row r="633" spans="11:11">
      <c r="K633" s="27"/>
    </row>
    <row r="634" ht="14.25" spans="11:11">
      <c r="K634" s="25">
        <v>1400</v>
      </c>
    </row>
    <row r="635" ht="14.25" spans="11:11">
      <c r="K635" s="28">
        <v>3000</v>
      </c>
    </row>
    <row r="636" ht="14.25" spans="11:11">
      <c r="K636" s="28">
        <v>504</v>
      </c>
    </row>
    <row r="637" ht="14.25" spans="11:11">
      <c r="K637" s="28">
        <v>360</v>
      </c>
    </row>
    <row r="638" spans="11:11">
      <c r="K638" s="23">
        <v>882</v>
      </c>
    </row>
    <row r="639" spans="11:11">
      <c r="K639" s="23"/>
    </row>
    <row r="640" spans="11:11">
      <c r="K640" s="23">
        <v>3880</v>
      </c>
    </row>
    <row r="641" spans="11:11">
      <c r="K641" s="23"/>
    </row>
    <row r="642" spans="11:11">
      <c r="K642" s="23"/>
    </row>
    <row r="643" spans="11:11">
      <c r="K643" s="23"/>
    </row>
    <row r="644" ht="14.25" spans="11:11">
      <c r="K644" s="28">
        <v>468</v>
      </c>
    </row>
    <row r="645" spans="11:11">
      <c r="K645" s="23">
        <v>1200</v>
      </c>
    </row>
    <row r="646" spans="11:11">
      <c r="K646" s="23"/>
    </row>
    <row r="647" ht="14.25" spans="11:11">
      <c r="K647" s="23">
        <v>5000</v>
      </c>
    </row>
    <row r="648" spans="11:11">
      <c r="K648" s="28">
        <v>2320</v>
      </c>
    </row>
    <row r="649" spans="11:11">
      <c r="K649" s="28"/>
    </row>
    <row r="650" ht="14.25" spans="11:11">
      <c r="K650" s="28">
        <v>2240</v>
      </c>
    </row>
    <row r="651" ht="14.25" spans="11:11">
      <c r="K651" s="28">
        <v>896</v>
      </c>
    </row>
    <row r="652" ht="14.25" spans="11:11">
      <c r="K652" s="28">
        <v>2560</v>
      </c>
    </row>
    <row r="653" spans="11:11">
      <c r="K653" s="28">
        <v>1600</v>
      </c>
    </row>
    <row r="654" spans="11:11">
      <c r="K654" s="28"/>
    </row>
    <row r="655" ht="14.25" spans="11:11">
      <c r="K655" s="24">
        <v>1600</v>
      </c>
    </row>
    <row r="656" spans="11:11">
      <c r="K656" s="28">
        <v>3360</v>
      </c>
    </row>
    <row r="657" spans="11:11">
      <c r="K657" s="28"/>
    </row>
    <row r="658" ht="14.25" spans="11:11">
      <c r="K658" s="25">
        <v>388.8</v>
      </c>
    </row>
    <row r="659" ht="14.25" spans="11:11">
      <c r="K659" s="25">
        <v>256</v>
      </c>
    </row>
    <row r="660" ht="14.25" spans="11:11">
      <c r="K660" s="25">
        <v>640</v>
      </c>
    </row>
    <row r="661" spans="11:11">
      <c r="K661" s="26">
        <v>4569.6</v>
      </c>
    </row>
    <row r="662" spans="11:11">
      <c r="K662" s="26"/>
    </row>
    <row r="663" spans="11:11">
      <c r="K663" s="26"/>
    </row>
    <row r="664" spans="11:11">
      <c r="K664" s="26">
        <v>1920</v>
      </c>
    </row>
    <row r="665" spans="11:11">
      <c r="K665" s="26"/>
    </row>
    <row r="666" ht="14.25" spans="11:11">
      <c r="K666" s="25">
        <v>1280</v>
      </c>
    </row>
    <row r="667" spans="11:11">
      <c r="K667" s="26">
        <v>4560</v>
      </c>
    </row>
    <row r="668" spans="11:11">
      <c r="K668" s="26"/>
    </row>
    <row r="669" spans="11:11">
      <c r="K669" s="26">
        <v>3656</v>
      </c>
    </row>
    <row r="670" spans="11:11">
      <c r="K670" s="26"/>
    </row>
    <row r="671" spans="11:11">
      <c r="K671" s="26">
        <v>2880</v>
      </c>
    </row>
    <row r="672" spans="11:11">
      <c r="K672" s="26"/>
    </row>
    <row r="673" spans="11:11">
      <c r="K673" s="26"/>
    </row>
    <row r="674" ht="14.25" spans="11:11">
      <c r="K674" s="25">
        <v>806.4</v>
      </c>
    </row>
    <row r="675" ht="14.25" spans="11:11">
      <c r="K675" s="25">
        <v>456</v>
      </c>
    </row>
    <row r="676" ht="14.25" spans="11:11">
      <c r="K676" s="25">
        <v>240</v>
      </c>
    </row>
    <row r="677" spans="11:11">
      <c r="K677" s="26">
        <v>5000</v>
      </c>
    </row>
    <row r="678" spans="11:11">
      <c r="K678" s="26"/>
    </row>
    <row r="679" spans="11:11">
      <c r="K679" s="26">
        <v>1452</v>
      </c>
    </row>
    <row r="680" spans="11:11">
      <c r="K680" s="26"/>
    </row>
    <row r="681" ht="14.25" spans="11:11">
      <c r="K681" s="25">
        <v>720</v>
      </c>
    </row>
    <row r="682" ht="14.25" spans="11:11">
      <c r="K682" s="25">
        <v>3200</v>
      </c>
    </row>
    <row r="683" ht="14.25" spans="11:11">
      <c r="K683" s="25">
        <v>537.6</v>
      </c>
    </row>
    <row r="684" spans="11:11">
      <c r="K684" s="26">
        <v>2184</v>
      </c>
    </row>
    <row r="685" spans="11:11">
      <c r="K685" s="26"/>
    </row>
    <row r="686" spans="11:11">
      <c r="K686" s="26"/>
    </row>
    <row r="687" ht="14.25" spans="11:11">
      <c r="K687" s="25">
        <v>1920</v>
      </c>
    </row>
    <row r="688" ht="14.25" spans="11:11">
      <c r="K688" s="25">
        <v>3520</v>
      </c>
    </row>
    <row r="689" ht="14.25" spans="11:11">
      <c r="K689" s="25">
        <v>1200</v>
      </c>
    </row>
    <row r="690" ht="14.25" spans="11:11">
      <c r="K690" s="25">
        <v>832</v>
      </c>
    </row>
    <row r="691" spans="11:11">
      <c r="K691" s="26">
        <v>2496</v>
      </c>
    </row>
    <row r="692" spans="11:11">
      <c r="K692" s="26"/>
    </row>
    <row r="693" ht="14.25" spans="11:11">
      <c r="K693" s="25">
        <v>640</v>
      </c>
    </row>
    <row r="694" ht="14.25" spans="11:11">
      <c r="K694" s="25">
        <v>1280</v>
      </c>
    </row>
    <row r="695" spans="11:11">
      <c r="K695" s="26">
        <v>2280</v>
      </c>
    </row>
    <row r="696" spans="11:11">
      <c r="K696" s="26"/>
    </row>
    <row r="697" ht="14.25" spans="11:11">
      <c r="K697" s="25">
        <v>1280</v>
      </c>
    </row>
    <row r="698" spans="11:11">
      <c r="K698" s="26">
        <v>2240</v>
      </c>
    </row>
    <row r="699" spans="11:11">
      <c r="K699" s="26"/>
    </row>
    <row r="700" spans="11:11">
      <c r="K700" s="26">
        <v>1824</v>
      </c>
    </row>
    <row r="701" spans="11:11">
      <c r="K701" s="26"/>
    </row>
    <row r="702" spans="11:11">
      <c r="K702" s="26">
        <v>3360</v>
      </c>
    </row>
    <row r="703" spans="11:11">
      <c r="K703" s="26"/>
    </row>
    <row r="704" ht="14.25" spans="11:11">
      <c r="K704" s="25">
        <v>2560</v>
      </c>
    </row>
    <row r="705" spans="11:11">
      <c r="K705" s="26">
        <v>3936</v>
      </c>
    </row>
    <row r="706" spans="11:11">
      <c r="K706" s="26"/>
    </row>
    <row r="707" spans="11:11">
      <c r="K707" s="26">
        <v>926.4</v>
      </c>
    </row>
    <row r="708" spans="11:11">
      <c r="K708" s="26"/>
    </row>
    <row r="709" spans="11:11">
      <c r="K709" s="26">
        <v>2560</v>
      </c>
    </row>
    <row r="710" spans="11:11">
      <c r="K710" s="26"/>
    </row>
    <row r="711" ht="14.25" spans="11:11">
      <c r="K711" s="25">
        <v>640</v>
      </c>
    </row>
    <row r="712" spans="11:11">
      <c r="K712" s="26">
        <v>4000</v>
      </c>
    </row>
    <row r="713" spans="11:11">
      <c r="K713" s="26"/>
    </row>
    <row r="714" spans="11:11">
      <c r="K714" s="26"/>
    </row>
    <row r="715" ht="14.25" spans="11:11">
      <c r="K715" s="25">
        <v>1536</v>
      </c>
    </row>
    <row r="716" spans="11:11">
      <c r="K716" s="26">
        <v>3080</v>
      </c>
    </row>
    <row r="717" spans="11:11">
      <c r="K717" s="26"/>
    </row>
    <row r="718" ht="14.25" spans="11:11">
      <c r="K718" s="25">
        <v>768</v>
      </c>
    </row>
    <row r="719" spans="11:11">
      <c r="K719" s="26">
        <v>1248</v>
      </c>
    </row>
    <row r="720" spans="11:11">
      <c r="K720" s="26"/>
    </row>
    <row r="721" spans="11:11">
      <c r="K721" s="26"/>
    </row>
    <row r="722" spans="11:11">
      <c r="K722" s="26">
        <v>2976</v>
      </c>
    </row>
    <row r="723" spans="11:11">
      <c r="K723" s="26"/>
    </row>
    <row r="724" ht="14.25" spans="11:11">
      <c r="K724" s="25">
        <v>504</v>
      </c>
    </row>
    <row r="725" ht="14.25" spans="11:11">
      <c r="K725" s="25">
        <v>3968</v>
      </c>
    </row>
    <row r="726" ht="14.25" spans="11:11">
      <c r="K726" s="25">
        <v>500</v>
      </c>
    </row>
    <row r="727" spans="11:11">
      <c r="K727" s="26">
        <v>2304</v>
      </c>
    </row>
    <row r="728" spans="11:11">
      <c r="K728" s="26"/>
    </row>
    <row r="729" spans="11:11">
      <c r="K729" s="26">
        <v>4768</v>
      </c>
    </row>
    <row r="730" spans="11:11">
      <c r="K730" s="26"/>
    </row>
    <row r="731" spans="11:11">
      <c r="K731" s="26"/>
    </row>
    <row r="732" ht="14.25" spans="11:11">
      <c r="K732" s="24">
        <v>4160</v>
      </c>
    </row>
    <row r="733" ht="14.25" spans="11:11">
      <c r="K733" s="25">
        <v>793.6</v>
      </c>
    </row>
    <row r="734" ht="14.25" spans="11:11">
      <c r="K734" s="25">
        <v>288</v>
      </c>
    </row>
    <row r="735" ht="14.25" spans="11:11">
      <c r="K735" s="25">
        <v>1408</v>
      </c>
    </row>
    <row r="736" ht="14.25" spans="11:11">
      <c r="K736" s="23">
        <v>480</v>
      </c>
    </row>
    <row r="737" ht="14.25" spans="11:11">
      <c r="K737" s="23">
        <v>192</v>
      </c>
    </row>
    <row r="738" ht="14.25" spans="11:11">
      <c r="K738" s="23">
        <v>576</v>
      </c>
    </row>
    <row r="739" spans="11:11">
      <c r="K739" s="23">
        <v>1068</v>
      </c>
    </row>
    <row r="740" spans="11:11">
      <c r="K740" s="23"/>
    </row>
    <row r="741" spans="11:11">
      <c r="K741" s="23">
        <v>2176</v>
      </c>
    </row>
    <row r="742" spans="11:11">
      <c r="K742" s="23"/>
    </row>
    <row r="743" spans="11:11">
      <c r="K743" s="23"/>
    </row>
    <row r="744" spans="11:11">
      <c r="K744" s="23">
        <v>1158</v>
      </c>
    </row>
    <row r="745" spans="11:11">
      <c r="K745" s="23"/>
    </row>
    <row r="746" spans="11:11">
      <c r="K746" s="23"/>
    </row>
    <row r="747" ht="14.25" spans="11:11">
      <c r="K747" s="23">
        <v>240</v>
      </c>
    </row>
    <row r="748" spans="11:11">
      <c r="K748" s="23">
        <v>1040</v>
      </c>
    </row>
    <row r="749" spans="11:11">
      <c r="K749" s="23"/>
    </row>
    <row r="750" spans="11:11">
      <c r="K750" s="23">
        <v>1568.8</v>
      </c>
    </row>
    <row r="751" spans="11:11">
      <c r="K751" s="23"/>
    </row>
    <row r="752" spans="11:11">
      <c r="K752" s="23"/>
    </row>
    <row r="753" spans="11:11">
      <c r="K753" s="23">
        <v>1088</v>
      </c>
    </row>
    <row r="754" spans="11:11">
      <c r="K754" s="23"/>
    </row>
    <row r="755" spans="11:11">
      <c r="K755" s="23">
        <v>2192</v>
      </c>
    </row>
    <row r="756" spans="11:11">
      <c r="K756" s="23"/>
    </row>
    <row r="757" ht="14.25" spans="11:11">
      <c r="K757" s="23">
        <v>207</v>
      </c>
    </row>
    <row r="758" ht="14.25" spans="11:11">
      <c r="K758" s="23">
        <v>512</v>
      </c>
    </row>
    <row r="759" ht="14.25" spans="11:11">
      <c r="K759" s="23">
        <v>1341</v>
      </c>
    </row>
    <row r="760" ht="14.25" spans="11:11">
      <c r="K760" s="23">
        <v>1088</v>
      </c>
    </row>
    <row r="761" ht="14.25" spans="11:11">
      <c r="K761" s="23">
        <v>2400</v>
      </c>
    </row>
    <row r="762" ht="14.25" spans="11:11">
      <c r="K762" s="29">
        <v>640</v>
      </c>
    </row>
    <row r="763" spans="11:11">
      <c r="K763" s="30">
        <v>2325</v>
      </c>
    </row>
    <row r="764" spans="11:11">
      <c r="K764" s="30"/>
    </row>
    <row r="765" spans="11:11">
      <c r="K765" s="30">
        <v>3368</v>
      </c>
    </row>
    <row r="766" spans="11:11">
      <c r="K766" s="30"/>
    </row>
    <row r="767" ht="14.25" spans="11:11">
      <c r="K767" s="29">
        <v>864</v>
      </c>
    </row>
    <row r="768" spans="11:11">
      <c r="K768" s="30">
        <v>4832</v>
      </c>
    </row>
    <row r="769" spans="11:11">
      <c r="K769" s="30"/>
    </row>
    <row r="770" ht="14.25" spans="11:11">
      <c r="K770" s="29">
        <v>5000</v>
      </c>
    </row>
    <row r="771" spans="11:11">
      <c r="K771" s="30">
        <v>3200</v>
      </c>
    </row>
    <row r="772" spans="11:11">
      <c r="K772" s="30"/>
    </row>
    <row r="773" spans="11:11">
      <c r="K773" s="29">
        <v>2424</v>
      </c>
    </row>
    <row r="774" spans="11:11">
      <c r="K774" s="29"/>
    </row>
    <row r="775" spans="11:11">
      <c r="K775" s="29"/>
    </row>
    <row r="776" spans="11:11">
      <c r="K776" s="29"/>
    </row>
    <row r="777" ht="14.25" spans="11:11">
      <c r="K777" s="29">
        <v>960</v>
      </c>
    </row>
    <row r="778" ht="14.25" spans="11:11">
      <c r="K778" s="29">
        <v>3360</v>
      </c>
    </row>
    <row r="779" ht="14.25" spans="11:11">
      <c r="K779" s="29">
        <v>1920</v>
      </c>
    </row>
    <row r="780" spans="11:11">
      <c r="K780" s="30">
        <v>3360</v>
      </c>
    </row>
    <row r="781" spans="11:11">
      <c r="K781" s="30"/>
    </row>
    <row r="782" spans="11:11">
      <c r="K782" s="30">
        <v>5000</v>
      </c>
    </row>
    <row r="783" spans="11:11">
      <c r="K783" s="30"/>
    </row>
    <row r="784" ht="14.25" spans="11:11">
      <c r="K784" s="29">
        <v>1440</v>
      </c>
    </row>
    <row r="785" spans="11:11">
      <c r="K785" s="30">
        <v>1560</v>
      </c>
    </row>
    <row r="786" spans="11:11">
      <c r="K786" s="30"/>
    </row>
    <row r="787" spans="11:11">
      <c r="K787" s="30">
        <v>1536</v>
      </c>
    </row>
    <row r="788" spans="11:11">
      <c r="K788" s="30"/>
    </row>
    <row r="789" spans="11:11">
      <c r="K789" s="30">
        <v>5000</v>
      </c>
    </row>
    <row r="790" spans="11:11">
      <c r="K790" s="30"/>
    </row>
    <row r="791" spans="11:11">
      <c r="K791" s="30"/>
    </row>
    <row r="792" spans="11:11">
      <c r="K792" s="30"/>
    </row>
    <row r="793" ht="14.25" spans="11:11">
      <c r="K793" s="29">
        <v>3360</v>
      </c>
    </row>
    <row r="794" spans="11:11">
      <c r="K794" s="30">
        <v>4520</v>
      </c>
    </row>
    <row r="795" spans="11:11">
      <c r="K795" s="30"/>
    </row>
    <row r="796" ht="14.25" spans="11:11">
      <c r="K796" s="29">
        <v>1600</v>
      </c>
    </row>
    <row r="797" ht="14.25" spans="11:11">
      <c r="K797" s="29">
        <v>2400</v>
      </c>
    </row>
    <row r="798" ht="14.25" spans="11:11">
      <c r="K798" s="29">
        <v>4000</v>
      </c>
    </row>
    <row r="799" spans="11:11">
      <c r="K799" s="30">
        <v>1600</v>
      </c>
    </row>
    <row r="800" spans="11:11">
      <c r="K800" s="30"/>
    </row>
    <row r="801" spans="11:11">
      <c r="K801" s="30">
        <v>1632</v>
      </c>
    </row>
    <row r="802" spans="11:11">
      <c r="K802" s="30"/>
    </row>
    <row r="803" spans="11:11">
      <c r="K803" s="30">
        <v>5000</v>
      </c>
    </row>
    <row r="804" spans="11:11">
      <c r="K804" s="30"/>
    </row>
    <row r="805" spans="11:11">
      <c r="K805" s="30"/>
    </row>
    <row r="806" spans="11:11">
      <c r="K806" s="30">
        <v>2000</v>
      </c>
    </row>
    <row r="807" spans="11:11">
      <c r="K807" s="30"/>
    </row>
    <row r="808" ht="14.25" spans="11:11">
      <c r="K808" s="29">
        <v>1920</v>
      </c>
    </row>
    <row r="809" ht="14.25" spans="11:11">
      <c r="K809" s="29">
        <v>5000</v>
      </c>
    </row>
    <row r="810" spans="11:11">
      <c r="K810" s="30">
        <v>2240</v>
      </c>
    </row>
    <row r="811" spans="11:11">
      <c r="K811" s="30"/>
    </row>
    <row r="812" ht="14.25" spans="11:11">
      <c r="K812" s="28">
        <v>300</v>
      </c>
    </row>
    <row r="813" spans="11:11">
      <c r="K813" s="28">
        <v>2080</v>
      </c>
    </row>
    <row r="814" spans="11:11">
      <c r="K814" s="28"/>
    </row>
    <row r="815" ht="14.25" spans="11:11">
      <c r="K815" s="28">
        <v>600</v>
      </c>
    </row>
    <row r="816" ht="14.25" spans="11:11">
      <c r="K816" s="28">
        <v>640</v>
      </c>
    </row>
    <row r="817" ht="14.25" spans="11:11">
      <c r="K817" s="28">
        <v>2880</v>
      </c>
    </row>
    <row r="818" ht="14.25" spans="11:11">
      <c r="K818" s="28">
        <v>1536</v>
      </c>
    </row>
    <row r="819" ht="14.25" spans="11:11">
      <c r="K819" s="28">
        <v>1536</v>
      </c>
    </row>
    <row r="820" ht="14.25" spans="11:11">
      <c r="K820" s="31">
        <v>4480</v>
      </c>
    </row>
    <row r="821" ht="14.25" spans="11:11">
      <c r="K821" s="31">
        <v>3856</v>
      </c>
    </row>
    <row r="822" ht="14.25" spans="11:11">
      <c r="K822" s="32">
        <v>432</v>
      </c>
    </row>
    <row r="823" ht="14.25" spans="11:11">
      <c r="K823" s="32">
        <v>720</v>
      </c>
    </row>
    <row r="824" ht="14.25" spans="11:11">
      <c r="K824" s="32">
        <v>216</v>
      </c>
    </row>
    <row r="825" spans="11:11">
      <c r="K825" s="32">
        <v>3824</v>
      </c>
    </row>
    <row r="826" spans="11:11">
      <c r="K826" s="32"/>
    </row>
    <row r="827" ht="14.25" spans="11:11">
      <c r="K827" s="32">
        <v>1440</v>
      </c>
    </row>
    <row r="828" ht="14.25" spans="11:11">
      <c r="K828" s="32">
        <v>180</v>
      </c>
    </row>
    <row r="829" spans="11:11">
      <c r="K829" s="32">
        <v>2400</v>
      </c>
    </row>
    <row r="830" spans="11:11">
      <c r="K830" s="32"/>
    </row>
    <row r="831" ht="14.25" spans="11:11">
      <c r="K831" s="33">
        <v>960</v>
      </c>
    </row>
    <row r="832" spans="11:11">
      <c r="K832" s="31">
        <v>5000</v>
      </c>
    </row>
    <row r="833" spans="11:11">
      <c r="K833" s="31"/>
    </row>
    <row r="834" ht="14.25" spans="11:11">
      <c r="K834" s="33">
        <v>960</v>
      </c>
    </row>
    <row r="835" ht="14.25" spans="11:11">
      <c r="K835" s="33">
        <v>1280</v>
      </c>
    </row>
    <row r="836" ht="14.25" spans="11:11">
      <c r="K836" s="33">
        <v>420</v>
      </c>
    </row>
    <row r="837" ht="14.25" spans="11:11">
      <c r="K837" s="31">
        <v>336</v>
      </c>
    </row>
    <row r="838" spans="11:11">
      <c r="K838" s="31">
        <v>1344</v>
      </c>
    </row>
    <row r="839" spans="11:11">
      <c r="K839" s="31"/>
    </row>
    <row r="840" ht="14.25" spans="11:11">
      <c r="K840" s="31">
        <v>960</v>
      </c>
    </row>
    <row r="841" ht="14.25" spans="11:11">
      <c r="K841" s="31">
        <v>400</v>
      </c>
    </row>
    <row r="842" spans="11:11">
      <c r="K842" s="31">
        <v>1896</v>
      </c>
    </row>
    <row r="843" spans="11:11">
      <c r="K843" s="31"/>
    </row>
    <row r="844" spans="11:11">
      <c r="K844" s="31">
        <v>940</v>
      </c>
    </row>
    <row r="845" spans="11:11">
      <c r="K845" s="31"/>
    </row>
    <row r="846" spans="11:11">
      <c r="K846" s="31">
        <v>2760</v>
      </c>
    </row>
    <row r="847" spans="11:11">
      <c r="K847" s="31"/>
    </row>
    <row r="848" spans="11:11">
      <c r="K848" s="31"/>
    </row>
    <row r="849" spans="11:11">
      <c r="K849" s="31">
        <v>918</v>
      </c>
    </row>
    <row r="850" spans="11:11">
      <c r="K850" s="31"/>
    </row>
    <row r="851" spans="11:11">
      <c r="K851" s="31"/>
    </row>
    <row r="852" spans="11:11">
      <c r="K852" s="31">
        <v>1184</v>
      </c>
    </row>
    <row r="853" spans="11:11">
      <c r="K853" s="31"/>
    </row>
    <row r="854" spans="11:11">
      <c r="K854" s="31">
        <v>960</v>
      </c>
    </row>
    <row r="855" spans="11:11">
      <c r="K855" s="31"/>
    </row>
    <row r="856" spans="11:11">
      <c r="K856" s="31">
        <v>1275</v>
      </c>
    </row>
    <row r="857" spans="11:11">
      <c r="K857" s="31"/>
    </row>
    <row r="858" spans="11:11">
      <c r="K858" s="31"/>
    </row>
    <row r="859" ht="14.25" spans="11:11">
      <c r="K859" s="31">
        <v>1056</v>
      </c>
    </row>
    <row r="860" spans="11:11">
      <c r="K860" s="31">
        <v>1080</v>
      </c>
    </row>
    <row r="861" spans="11:11">
      <c r="K861" s="31"/>
    </row>
    <row r="862" ht="14.25" spans="11:11">
      <c r="K862" s="31">
        <v>704</v>
      </c>
    </row>
    <row r="863" spans="11:11">
      <c r="K863" s="31">
        <v>1872</v>
      </c>
    </row>
    <row r="864" spans="11:11">
      <c r="K864" s="31"/>
    </row>
    <row r="865" ht="14.25" spans="11:11">
      <c r="K865" s="31">
        <v>384</v>
      </c>
    </row>
    <row r="866" ht="14.25" spans="11:11">
      <c r="K866" s="31">
        <v>480</v>
      </c>
    </row>
    <row r="867" ht="14.25" spans="11:11">
      <c r="K867" s="31">
        <v>400</v>
      </c>
    </row>
    <row r="868" spans="11:11">
      <c r="K868" s="31">
        <v>1280</v>
      </c>
    </row>
    <row r="869" spans="11:11">
      <c r="K869" s="31"/>
    </row>
    <row r="870" ht="14.25" spans="11:11">
      <c r="K870" s="31">
        <v>480</v>
      </c>
    </row>
    <row r="871" ht="14.25" spans="11:11">
      <c r="K871" s="31">
        <v>896</v>
      </c>
    </row>
    <row r="872" ht="14.25" spans="11:11">
      <c r="K872" s="34">
        <v>192</v>
      </c>
    </row>
    <row r="873" ht="14.25" spans="11:11">
      <c r="K873" s="34">
        <v>432</v>
      </c>
    </row>
    <row r="874" ht="14.25" spans="11:11">
      <c r="K874" s="34">
        <v>467.2</v>
      </c>
    </row>
    <row r="875" spans="11:11">
      <c r="K875" s="31">
        <v>906</v>
      </c>
    </row>
    <row r="876" spans="11:11">
      <c r="K876" s="31"/>
    </row>
    <row r="877" spans="11:11">
      <c r="K877" s="31"/>
    </row>
    <row r="878" ht="14.25" spans="11:11">
      <c r="K878" s="31">
        <v>1976</v>
      </c>
    </row>
    <row r="879" ht="14.25" spans="11:11">
      <c r="K879" s="31">
        <v>480</v>
      </c>
    </row>
    <row r="880" ht="14.25" spans="11:11">
      <c r="K880" s="31">
        <v>720</v>
      </c>
    </row>
    <row r="881" spans="11:11">
      <c r="K881" s="35">
        <v>3200</v>
      </c>
    </row>
    <row r="882" spans="11:11">
      <c r="K882" s="35"/>
    </row>
    <row r="883" spans="11:11">
      <c r="K883" s="35"/>
    </row>
    <row r="884" ht="14.25" spans="11:11">
      <c r="K884" s="35">
        <v>1280</v>
      </c>
    </row>
    <row r="885" ht="14.25" spans="11:11">
      <c r="K885" s="35">
        <v>960</v>
      </c>
    </row>
    <row r="886" spans="11:11">
      <c r="K886" s="35">
        <v>3480</v>
      </c>
    </row>
    <row r="887" spans="11:11">
      <c r="K887" s="35"/>
    </row>
    <row r="888" ht="14.25" spans="11:11">
      <c r="K888" s="35">
        <v>1500</v>
      </c>
    </row>
    <row r="889" spans="11:11">
      <c r="K889" s="35">
        <v>720</v>
      </c>
    </row>
    <row r="890" spans="11:11">
      <c r="K890" s="35"/>
    </row>
    <row r="891" spans="11:11">
      <c r="K891" s="35">
        <v>4640</v>
      </c>
    </row>
    <row r="892" spans="11:11">
      <c r="K892" s="35"/>
    </row>
    <row r="893" spans="11:11">
      <c r="K893" s="35">
        <v>960</v>
      </c>
    </row>
    <row r="894" spans="11:11">
      <c r="K894" s="35"/>
    </row>
    <row r="895" spans="11:11">
      <c r="K895" s="35">
        <v>1760</v>
      </c>
    </row>
    <row r="896" spans="11:11">
      <c r="K896" s="35"/>
    </row>
    <row r="897" spans="11:11">
      <c r="K897" s="35">
        <v>5000</v>
      </c>
    </row>
    <row r="898" spans="11:11">
      <c r="K898" s="35"/>
    </row>
    <row r="899" spans="11:11">
      <c r="K899" s="35"/>
    </row>
    <row r="900" spans="11:11">
      <c r="K900" s="35"/>
    </row>
    <row r="901" spans="11:11">
      <c r="K901" s="35">
        <v>5000</v>
      </c>
    </row>
    <row r="902" spans="11:11">
      <c r="K902" s="35"/>
    </row>
    <row r="903" spans="11:11">
      <c r="K903" s="35">
        <v>1760</v>
      </c>
    </row>
    <row r="904" spans="11:11">
      <c r="K904" s="35"/>
    </row>
    <row r="905" spans="11:11">
      <c r="K905" s="35">
        <v>1320</v>
      </c>
    </row>
    <row r="906" spans="11:11">
      <c r="K906" s="35"/>
    </row>
    <row r="907" ht="14.25" spans="11:11">
      <c r="K907" s="35">
        <v>640</v>
      </c>
    </row>
    <row r="908" ht="15.75" spans="11:11">
      <c r="K908" s="36">
        <v>480</v>
      </c>
    </row>
    <row r="909" ht="15.75" spans="11:11">
      <c r="K909" s="36">
        <v>480</v>
      </c>
    </row>
    <row r="910" ht="15.75" spans="11:11">
      <c r="K910" s="36">
        <v>800</v>
      </c>
    </row>
    <row r="911" ht="15.75" spans="11:11">
      <c r="K911" s="36">
        <v>1280</v>
      </c>
    </row>
    <row r="912" ht="15.75" spans="11:11">
      <c r="K912" s="36">
        <v>5000</v>
      </c>
    </row>
    <row r="913" spans="11:11">
      <c r="K913" s="37">
        <v>2720</v>
      </c>
    </row>
    <row r="914" spans="11:11">
      <c r="K914" s="37"/>
    </row>
    <row r="915" spans="11:11">
      <c r="K915" s="37"/>
    </row>
    <row r="916" spans="11:11">
      <c r="K916" s="37">
        <v>1152</v>
      </c>
    </row>
    <row r="917" spans="11:11">
      <c r="K917" s="37"/>
    </row>
    <row r="918" spans="11:11">
      <c r="K918" s="37">
        <v>4760</v>
      </c>
    </row>
    <row r="919" spans="11:11">
      <c r="K919" s="37"/>
    </row>
    <row r="920" spans="11:11">
      <c r="K920" s="37"/>
    </row>
    <row r="921" spans="11:11">
      <c r="K921" s="37"/>
    </row>
    <row r="922" ht="15.75" spans="11:11">
      <c r="K922" s="36">
        <v>1120</v>
      </c>
    </row>
    <row r="923" spans="11:11">
      <c r="K923" s="37">
        <v>2240</v>
      </c>
    </row>
    <row r="924" spans="11:11">
      <c r="K924" s="37"/>
    </row>
    <row r="925" spans="11:11">
      <c r="K925" s="37">
        <v>2184</v>
      </c>
    </row>
    <row r="926" spans="11:11">
      <c r="K926" s="37"/>
    </row>
    <row r="927" ht="15.75" spans="11:11">
      <c r="K927" s="36">
        <v>1472</v>
      </c>
    </row>
    <row r="928" spans="11:11">
      <c r="K928" s="37">
        <v>1032</v>
      </c>
    </row>
    <row r="929" spans="11:11">
      <c r="K929" s="37"/>
    </row>
    <row r="930" ht="15.75" spans="11:11">
      <c r="K930" s="36">
        <v>5000</v>
      </c>
    </row>
    <row r="931" spans="11:11">
      <c r="K931" s="37">
        <v>960</v>
      </c>
    </row>
    <row r="932" spans="11:11">
      <c r="K932" s="37"/>
    </row>
    <row r="933" ht="15.75" spans="11:11">
      <c r="K933" s="36">
        <v>480</v>
      </c>
    </row>
    <row r="934" spans="11:11">
      <c r="K934" s="37">
        <v>1600</v>
      </c>
    </row>
    <row r="935" spans="11:11">
      <c r="K935" s="37"/>
    </row>
    <row r="936" ht="15.75" spans="11:11">
      <c r="K936" s="36">
        <v>720</v>
      </c>
    </row>
    <row r="937" spans="11:11">
      <c r="K937" s="37">
        <v>1440</v>
      </c>
    </row>
    <row r="938" spans="11:11">
      <c r="K938" s="37"/>
    </row>
    <row r="939" ht="15.75" spans="11:11">
      <c r="K939" s="36">
        <v>480</v>
      </c>
    </row>
    <row r="940" spans="11:11">
      <c r="K940" s="37">
        <v>1272</v>
      </c>
    </row>
    <row r="941" spans="11:11">
      <c r="K941" s="37"/>
    </row>
    <row r="942" spans="11:11">
      <c r="K942" s="37">
        <v>2600</v>
      </c>
    </row>
    <row r="943" spans="11:11">
      <c r="K943" s="37"/>
    </row>
    <row r="944" ht="15.75" spans="11:11">
      <c r="K944" s="38">
        <v>320</v>
      </c>
    </row>
    <row r="945" spans="11:11">
      <c r="K945" s="37">
        <v>1400</v>
      </c>
    </row>
    <row r="946" spans="11:11">
      <c r="K946" s="37"/>
    </row>
    <row r="947" spans="11:11">
      <c r="K947" s="37"/>
    </row>
    <row r="948" spans="11:11">
      <c r="K948" s="37">
        <v>1040</v>
      </c>
    </row>
    <row r="949" spans="11:11">
      <c r="K949" s="37"/>
    </row>
    <row r="950" ht="15.75" spans="11:11">
      <c r="K950" s="36">
        <v>600</v>
      </c>
    </row>
    <row r="951" spans="11:11">
      <c r="K951" s="37">
        <v>960</v>
      </c>
    </row>
    <row r="952" spans="11:11">
      <c r="K952" s="37"/>
    </row>
    <row r="953" ht="15.75" spans="11:11">
      <c r="K953" s="36">
        <v>520</v>
      </c>
    </row>
    <row r="954" spans="11:11">
      <c r="K954" s="37">
        <v>1161</v>
      </c>
    </row>
    <row r="955" spans="11:11">
      <c r="K955" s="37"/>
    </row>
    <row r="956" spans="11:11">
      <c r="K956" s="37"/>
    </row>
    <row r="957" spans="11:11">
      <c r="K957" s="37">
        <v>1920</v>
      </c>
    </row>
    <row r="958" spans="11:11">
      <c r="K958" s="37"/>
    </row>
    <row r="959" spans="11:11">
      <c r="K959" s="37">
        <v>2940</v>
      </c>
    </row>
    <row r="960" spans="11:11">
      <c r="K960" s="37"/>
    </row>
    <row r="961" spans="11:11">
      <c r="K961" s="37"/>
    </row>
    <row r="962" spans="11:11">
      <c r="K962" s="37"/>
    </row>
    <row r="963" spans="11:11">
      <c r="K963" s="37">
        <v>1248</v>
      </c>
    </row>
    <row r="964" spans="11:11">
      <c r="K964" s="37"/>
    </row>
    <row r="965" ht="15.75" spans="11:11">
      <c r="K965" s="38">
        <v>768</v>
      </c>
    </row>
    <row r="966" spans="11:11">
      <c r="K966" s="37">
        <v>3312</v>
      </c>
    </row>
    <row r="967" spans="11:11">
      <c r="K967" s="37"/>
    </row>
    <row r="968" spans="11:11">
      <c r="K968" s="37"/>
    </row>
    <row r="969" ht="14.25" spans="11:11">
      <c r="K969" s="34">
        <v>480</v>
      </c>
    </row>
    <row r="970" spans="11:11">
      <c r="K970" s="34">
        <v>2840</v>
      </c>
    </row>
    <row r="971" spans="11:11">
      <c r="K971" s="34"/>
    </row>
    <row r="972" ht="14.25" spans="11:11">
      <c r="K972" s="34">
        <v>1280</v>
      </c>
    </row>
    <row r="973" ht="14.25" spans="11:11">
      <c r="K973" s="34">
        <v>672</v>
      </c>
    </row>
    <row r="974" spans="11:11">
      <c r="K974" s="34">
        <v>720</v>
      </c>
    </row>
    <row r="975" spans="11:11">
      <c r="K975" s="34"/>
    </row>
    <row r="976" spans="11:11">
      <c r="K976" s="34">
        <v>2880</v>
      </c>
    </row>
    <row r="977" spans="11:11">
      <c r="K977" s="34"/>
    </row>
    <row r="978" spans="11:11">
      <c r="K978" s="34">
        <v>1700</v>
      </c>
    </row>
    <row r="979" spans="11:11">
      <c r="K979" s="34"/>
    </row>
    <row r="980" spans="11:11">
      <c r="K980" s="34"/>
    </row>
    <row r="981" ht="14.25" spans="11:11">
      <c r="K981" s="34">
        <v>640</v>
      </c>
    </row>
    <row r="982" ht="14.25" spans="11:11">
      <c r="K982" s="34">
        <v>960</v>
      </c>
    </row>
    <row r="983" spans="11:11">
      <c r="K983" s="34">
        <v>1656</v>
      </c>
    </row>
    <row r="984" spans="11:11">
      <c r="K984" s="34"/>
    </row>
    <row r="985" ht="14.25" spans="11:11">
      <c r="K985" s="34">
        <v>1600</v>
      </c>
    </row>
    <row r="986" ht="14.25" spans="11:11">
      <c r="K986" s="34">
        <v>320</v>
      </c>
    </row>
    <row r="987" ht="14.25" spans="11:11">
      <c r="K987" s="34">
        <v>4000</v>
      </c>
    </row>
    <row r="988" ht="14.25" spans="11:11">
      <c r="K988" s="34">
        <v>880</v>
      </c>
    </row>
    <row r="989" ht="14.25" spans="11:11">
      <c r="K989" s="34">
        <v>300</v>
      </c>
    </row>
    <row r="990" ht="14.25" spans="11:11">
      <c r="K990" s="31">
        <f>800*1.8*0.8</f>
        <v>1152</v>
      </c>
    </row>
    <row r="991" spans="11:11">
      <c r="K991" s="31">
        <v>1600</v>
      </c>
    </row>
    <row r="992" spans="11:11">
      <c r="K992" s="31"/>
    </row>
    <row r="993" ht="14.25" spans="11:11">
      <c r="K993" s="31">
        <f>40*20*0.8</f>
        <v>640</v>
      </c>
    </row>
    <row r="994" spans="11:11">
      <c r="K994" s="31">
        <v>1440</v>
      </c>
    </row>
    <row r="995" spans="11:11">
      <c r="K995" s="31"/>
    </row>
    <row r="996" spans="11:11">
      <c r="K996" s="31">
        <v>1728</v>
      </c>
    </row>
    <row r="997" spans="11:11">
      <c r="K997" s="31"/>
    </row>
    <row r="998" spans="11:11">
      <c r="K998" s="31"/>
    </row>
    <row r="999" spans="11:11">
      <c r="K999" s="31">
        <v>1440</v>
      </c>
    </row>
    <row r="1000" spans="11:11">
      <c r="K1000" s="31"/>
    </row>
    <row r="1001" spans="11:11">
      <c r="K1001" s="31"/>
    </row>
    <row r="1002" spans="11:11">
      <c r="K1002" s="31">
        <v>720</v>
      </c>
    </row>
    <row r="1003" spans="11:11">
      <c r="K1003" s="31"/>
    </row>
    <row r="1004" spans="11:11">
      <c r="K1004" s="31">
        <v>1080</v>
      </c>
    </row>
    <row r="1005" spans="11:11">
      <c r="K1005" s="31"/>
    </row>
    <row r="1006" ht="14.25" spans="11:11">
      <c r="K1006" s="31">
        <v>2920</v>
      </c>
    </row>
    <row r="1007" spans="11:11">
      <c r="K1007" s="31">
        <v>1120</v>
      </c>
    </row>
    <row r="1008" spans="11:11">
      <c r="K1008" s="31"/>
    </row>
    <row r="1009" spans="11:11">
      <c r="K1009" s="31">
        <v>2516</v>
      </c>
    </row>
    <row r="1010" spans="11:11">
      <c r="K1010" s="31"/>
    </row>
    <row r="1011" spans="11:11">
      <c r="K1011" s="31"/>
    </row>
    <row r="1012" spans="11:11">
      <c r="K1012" s="31"/>
    </row>
    <row r="1013" spans="11:11">
      <c r="K1013" s="31">
        <v>3232</v>
      </c>
    </row>
    <row r="1014" spans="11:11">
      <c r="K1014" s="31"/>
    </row>
    <row r="1015" spans="11:11">
      <c r="K1015" s="31"/>
    </row>
    <row r="1016" spans="11:11">
      <c r="K1016" s="31">
        <v>3568</v>
      </c>
    </row>
    <row r="1017" spans="11:11">
      <c r="K1017" s="31"/>
    </row>
    <row r="1018" spans="11:11">
      <c r="K1018" s="31"/>
    </row>
    <row r="1019" ht="14.25" spans="11:11">
      <c r="K1019" s="31">
        <v>1840</v>
      </c>
    </row>
    <row r="1020" spans="11:11">
      <c r="K1020" s="31">
        <v>2560</v>
      </c>
    </row>
    <row r="1021" spans="11:11">
      <c r="K1021" s="31"/>
    </row>
    <row r="1022" ht="14.25" spans="11:11">
      <c r="K1022" s="31">
        <f>800*2*0.8</f>
        <v>1280</v>
      </c>
    </row>
    <row r="1023" ht="14.25" spans="11:11">
      <c r="K1023" s="31">
        <f>800*2.2*0.8</f>
        <v>1408</v>
      </c>
    </row>
    <row r="1024" ht="14.25" spans="11:11">
      <c r="K1024" s="31">
        <f>800*1.5*0.6</f>
        <v>720</v>
      </c>
    </row>
    <row r="1025" ht="14.25" spans="11:11">
      <c r="K1025" s="31">
        <f>600*4*0.8</f>
        <v>1920</v>
      </c>
    </row>
    <row r="1026" spans="11:11">
      <c r="K1026" s="31">
        <v>840</v>
      </c>
    </row>
    <row r="1027" spans="11:11">
      <c r="K1027" s="31"/>
    </row>
    <row r="1028" spans="11:11">
      <c r="K1028" s="31">
        <v>5000</v>
      </c>
    </row>
    <row r="1029" spans="11:11">
      <c r="K1029" s="31"/>
    </row>
    <row r="1030" ht="14.25" spans="11:11">
      <c r="K1030" s="31">
        <v>1000</v>
      </c>
    </row>
    <row r="1031" ht="14.25" spans="11:11">
      <c r="K1031" s="31">
        <f>800*3*0.8</f>
        <v>1920</v>
      </c>
    </row>
    <row r="1032" ht="14.25" spans="11:11">
      <c r="K1032" s="31">
        <f>800*2*0.8</f>
        <v>1280</v>
      </c>
    </row>
    <row r="1033" ht="14.25" spans="11:11">
      <c r="K1033" s="32">
        <v>5000</v>
      </c>
    </row>
    <row r="1034" ht="14.25" spans="11:11">
      <c r="K1034" s="31">
        <v>1000</v>
      </c>
    </row>
    <row r="1035" ht="14.25" spans="11:11">
      <c r="K1035" s="31">
        <v>3000</v>
      </c>
    </row>
    <row r="1036" spans="11:11">
      <c r="K1036" s="39">
        <v>4000</v>
      </c>
    </row>
    <row r="1037" spans="11:11">
      <c r="K1037" s="40"/>
    </row>
    <row r="1038" spans="11:11">
      <c r="K1038" s="40"/>
    </row>
    <row r="1039" ht="14.25" spans="11:11">
      <c r="K1039" s="41">
        <v>480</v>
      </c>
    </row>
    <row r="1040" ht="14.25" spans="11:11">
      <c r="K1040" s="41">
        <v>240</v>
      </c>
    </row>
    <row r="1041" spans="11:11">
      <c r="K1041" s="39">
        <v>1740</v>
      </c>
    </row>
    <row r="1042" spans="11:11">
      <c r="K1042" s="40"/>
    </row>
    <row r="1043" spans="11:11">
      <c r="K1043" s="39">
        <v>1020</v>
      </c>
    </row>
    <row r="1044" spans="11:11">
      <c r="K1044" s="40"/>
    </row>
    <row r="1045" ht="14.25" spans="11:11">
      <c r="K1045" s="40">
        <v>264</v>
      </c>
    </row>
    <row r="1046" spans="11:11">
      <c r="K1046" s="42">
        <v>2960</v>
      </c>
    </row>
    <row r="1047" spans="11:11">
      <c r="K1047" s="17"/>
    </row>
    <row r="1048" spans="11:11">
      <c r="K1048" s="39">
        <v>1080</v>
      </c>
    </row>
    <row r="1049" spans="11:11">
      <c r="K1049" s="40"/>
    </row>
    <row r="1050" spans="11:11">
      <c r="K1050" s="40"/>
    </row>
    <row r="1051" spans="11:11">
      <c r="K1051" s="39">
        <v>4040</v>
      </c>
    </row>
    <row r="1052" spans="11:11">
      <c r="K1052" s="40"/>
    </row>
    <row r="1053" spans="11:11">
      <c r="K1053" s="39">
        <v>1680</v>
      </c>
    </row>
    <row r="1054" spans="11:11">
      <c r="K1054" s="40"/>
    </row>
    <row r="1055" ht="14.25" spans="11:11">
      <c r="K1055" s="40">
        <v>3000</v>
      </c>
    </row>
    <row r="1056" spans="11:11">
      <c r="K1056" s="39">
        <v>1840</v>
      </c>
    </row>
    <row r="1057" spans="11:11">
      <c r="K1057" s="40"/>
    </row>
    <row r="1058" ht="14.25" spans="11:11">
      <c r="K1058" s="41">
        <v>1520</v>
      </c>
    </row>
    <row r="1059" spans="11:11">
      <c r="K1059" s="43">
        <v>4416</v>
      </c>
    </row>
    <row r="1060" spans="11:11">
      <c r="K1060" s="44"/>
    </row>
    <row r="1061" spans="11:11">
      <c r="K1061" s="44"/>
    </row>
    <row r="1062" spans="11:11">
      <c r="K1062" s="44"/>
    </row>
    <row r="1063" spans="11:11">
      <c r="K1063" s="44"/>
    </row>
    <row r="1064" ht="14.25" spans="11:11">
      <c r="K1064" s="40">
        <v>450</v>
      </c>
    </row>
    <row r="1065" spans="11:11">
      <c r="K1065" s="39">
        <v>3468</v>
      </c>
    </row>
    <row r="1066" spans="11:11">
      <c r="K1066" s="40"/>
    </row>
    <row r="1067" spans="11:11">
      <c r="K1067" s="40"/>
    </row>
    <row r="1068" spans="11:11">
      <c r="K1068" s="39">
        <v>1824</v>
      </c>
    </row>
    <row r="1069" spans="11:11">
      <c r="K1069" s="40"/>
    </row>
    <row r="1070" ht="14.25" spans="11:11">
      <c r="K1070" s="40">
        <v>240</v>
      </c>
    </row>
    <row r="1071" spans="11:11">
      <c r="K1071" s="39">
        <v>720</v>
      </c>
    </row>
    <row r="1072" spans="11:11">
      <c r="K1072" s="40"/>
    </row>
    <row r="1073" spans="11:11">
      <c r="K1073" s="39">
        <v>3300</v>
      </c>
    </row>
    <row r="1074" spans="11:11">
      <c r="K1074" s="40"/>
    </row>
    <row r="1075" spans="11:11">
      <c r="K1075" s="40"/>
    </row>
    <row r="1076" spans="11:11">
      <c r="K1076" s="40"/>
    </row>
    <row r="1077" spans="11:11">
      <c r="K1077" s="39">
        <v>3450</v>
      </c>
    </row>
    <row r="1078" spans="11:11">
      <c r="K1078" s="40"/>
    </row>
    <row r="1079" ht="14.25" spans="11:11">
      <c r="K1079" s="40">
        <v>5000</v>
      </c>
    </row>
    <row r="1080" spans="11:11">
      <c r="K1080" s="39">
        <v>3500</v>
      </c>
    </row>
    <row r="1081" spans="11:11">
      <c r="K1081" s="40"/>
    </row>
    <row r="1082" ht="14.25" spans="11:11">
      <c r="K1082" s="41">
        <v>2560</v>
      </c>
    </row>
    <row r="1083" ht="14.25" spans="11:11">
      <c r="K1083" s="45">
        <v>240</v>
      </c>
    </row>
    <row r="1084" ht="14.25" spans="11:11">
      <c r="K1084" s="41">
        <v>624</v>
      </c>
    </row>
    <row r="1085" ht="14.25" spans="11:11">
      <c r="K1085" s="33">
        <v>3000</v>
      </c>
    </row>
    <row r="1086" ht="14.25" spans="11:11">
      <c r="K1086" s="33">
        <v>300</v>
      </c>
    </row>
    <row r="1087" spans="11:11">
      <c r="K1087" s="33">
        <v>3656</v>
      </c>
    </row>
    <row r="1088" spans="11:11">
      <c r="K1088" s="33"/>
    </row>
    <row r="1089" spans="11:11">
      <c r="K1089" s="33"/>
    </row>
    <row r="1090" ht="14.25" spans="11:11">
      <c r="K1090" s="41">
        <v>704</v>
      </c>
    </row>
    <row r="1091" ht="14.25" spans="11:11">
      <c r="K1091" s="41">
        <v>1280</v>
      </c>
    </row>
    <row r="1092" spans="11:11">
      <c r="K1092" s="33">
        <v>3560</v>
      </c>
    </row>
    <row r="1093" spans="11:11">
      <c r="K1093" s="33"/>
    </row>
    <row r="1094" ht="14.25" spans="11:11">
      <c r="K1094" s="39">
        <v>5000</v>
      </c>
    </row>
    <row r="1095" spans="11:11">
      <c r="K1095" s="39">
        <v>3576</v>
      </c>
    </row>
    <row r="1096" spans="11:11">
      <c r="K1096" s="40"/>
    </row>
    <row r="1097" spans="11:11">
      <c r="K1097" s="39">
        <v>3648</v>
      </c>
    </row>
    <row r="1098" spans="11:11">
      <c r="K1098" s="40"/>
    </row>
    <row r="1099" ht="14.25" spans="11:11">
      <c r="K1099" s="39">
        <v>1600</v>
      </c>
    </row>
    <row r="1100" spans="11:11">
      <c r="K1100" s="39">
        <v>1175</v>
      </c>
    </row>
    <row r="1101" spans="11:11">
      <c r="K1101" s="40"/>
    </row>
    <row r="1102" spans="11:11">
      <c r="K1102" s="46">
        <v>1312</v>
      </c>
    </row>
    <row r="1103" spans="11:11">
      <c r="K1103" s="21"/>
    </row>
    <row r="1104" ht="14.25" spans="11:11">
      <c r="K1104" s="46">
        <v>1280</v>
      </c>
    </row>
    <row r="1105" ht="14.25" spans="11:11">
      <c r="K1105" s="46">
        <v>300</v>
      </c>
    </row>
    <row r="1106" ht="14.25" spans="11:11">
      <c r="K1106" s="46">
        <v>240</v>
      </c>
    </row>
    <row r="1107" ht="14.25" spans="11:11">
      <c r="K1107" s="46">
        <v>640</v>
      </c>
    </row>
    <row r="1108" ht="14.25" spans="11:11">
      <c r="K1108" s="46">
        <v>320</v>
      </c>
    </row>
    <row r="1109" spans="11:11">
      <c r="K1109" s="46">
        <v>1928</v>
      </c>
    </row>
    <row r="1110" spans="11:11">
      <c r="K1110" s="21"/>
    </row>
    <row r="1111" spans="11:11">
      <c r="K1111" s="46">
        <v>1440</v>
      </c>
    </row>
    <row r="1112" spans="11:11">
      <c r="K1112" s="21"/>
    </row>
    <row r="1113" spans="11:11">
      <c r="K1113" s="21"/>
    </row>
    <row r="1114" spans="11:11">
      <c r="K1114" s="46">
        <v>1260</v>
      </c>
    </row>
    <row r="1115" spans="11:11">
      <c r="K1115" s="21"/>
    </row>
    <row r="1116" ht="14.25" spans="11:11">
      <c r="K1116" s="46">
        <v>1472</v>
      </c>
    </row>
    <row r="1117" spans="11:11">
      <c r="K1117" s="31">
        <v>1598.4</v>
      </c>
    </row>
    <row r="1118" spans="11:11">
      <c r="K1118" s="31"/>
    </row>
    <row r="1119" ht="14.25" spans="11:11">
      <c r="K1119" s="31">
        <v>696</v>
      </c>
    </row>
    <row r="1120" spans="11:11">
      <c r="K1120" s="31">
        <v>2700</v>
      </c>
    </row>
    <row r="1121" spans="11:11">
      <c r="K1121" s="31"/>
    </row>
    <row r="1122" spans="11:11">
      <c r="K1122" s="31"/>
    </row>
    <row r="1123" spans="11:11">
      <c r="K1123" s="31">
        <v>560</v>
      </c>
    </row>
    <row r="1124" spans="11:11">
      <c r="K1124" s="31"/>
    </row>
    <row r="1125" spans="11:11">
      <c r="K1125" s="31">
        <v>1760</v>
      </c>
    </row>
    <row r="1126" spans="11:11">
      <c r="K1126" s="31"/>
    </row>
    <row r="1127" spans="11:11">
      <c r="K1127" s="31"/>
    </row>
    <row r="1128" spans="11:11">
      <c r="K1128" s="31">
        <v>2408</v>
      </c>
    </row>
    <row r="1129" spans="11:11">
      <c r="K1129" s="31"/>
    </row>
    <row r="1130" spans="11:11">
      <c r="K1130" s="31"/>
    </row>
    <row r="1131" spans="11:11">
      <c r="K1131" s="31">
        <v>1280</v>
      </c>
    </row>
    <row r="1132" spans="11:11">
      <c r="K1132" s="31"/>
    </row>
    <row r="1133" ht="14.25" spans="11:11">
      <c r="K1133" s="31">
        <v>225</v>
      </c>
    </row>
    <row r="1134" spans="11:11">
      <c r="K1134" s="31">
        <v>3200</v>
      </c>
    </row>
    <row r="1135" spans="11:11">
      <c r="K1135" s="31"/>
    </row>
    <row r="1136" spans="11:11">
      <c r="K1136" s="31"/>
    </row>
    <row r="1137" ht="14.25" spans="11:11">
      <c r="K1137" s="31">
        <v>777.6</v>
      </c>
    </row>
    <row r="1138" ht="14.25" spans="11:11">
      <c r="K1138" s="31">
        <v>1440</v>
      </c>
    </row>
    <row r="1139" ht="14.25" spans="11:11">
      <c r="K1139" s="31">
        <v>240</v>
      </c>
    </row>
    <row r="1140" ht="14.25" spans="11:11">
      <c r="K1140" s="33">
        <v>528</v>
      </c>
    </row>
    <row r="1141" spans="11:11">
      <c r="K1141" s="31">
        <v>2160</v>
      </c>
    </row>
    <row r="1142" spans="11:11">
      <c r="K1142" s="31"/>
    </row>
    <row r="1143" spans="11:11">
      <c r="K1143" s="31">
        <v>2250</v>
      </c>
    </row>
    <row r="1144" spans="11:11">
      <c r="K1144" s="31"/>
    </row>
    <row r="1145" spans="11:11">
      <c r="K1145" s="31">
        <v>1760</v>
      </c>
    </row>
    <row r="1146" spans="11:11">
      <c r="K1146" s="31"/>
    </row>
    <row r="1147" ht="14.25" spans="11:11">
      <c r="K1147" s="31">
        <v>288</v>
      </c>
    </row>
    <row r="1148" spans="11:11">
      <c r="K1148" s="31">
        <v>1808</v>
      </c>
    </row>
    <row r="1149" spans="11:11">
      <c r="K1149" s="31"/>
    </row>
    <row r="1150" spans="11:11">
      <c r="K1150" s="31"/>
    </row>
    <row r="1151" spans="11:11">
      <c r="K1151" s="31"/>
    </row>
    <row r="1152" spans="11:11">
      <c r="K1152" s="31">
        <v>1544</v>
      </c>
    </row>
    <row r="1153" spans="11:11">
      <c r="K1153" s="31"/>
    </row>
    <row r="1154" spans="11:11">
      <c r="K1154" s="31"/>
    </row>
    <row r="1155" ht="14.25" spans="11:11">
      <c r="K1155" s="31">
        <v>1440</v>
      </c>
    </row>
    <row r="1156" spans="11:11">
      <c r="K1156" s="31">
        <v>2292</v>
      </c>
    </row>
    <row r="1157" spans="11:11">
      <c r="K1157" s="31"/>
    </row>
    <row r="1158" ht="14.25" spans="11:11">
      <c r="K1158" s="33">
        <v>936</v>
      </c>
    </row>
    <row r="1159" ht="14.25" spans="11:11">
      <c r="K1159" s="33">
        <v>5000</v>
      </c>
    </row>
    <row r="1160" ht="14.25" spans="11:11">
      <c r="K1160" s="47">
        <v>5000</v>
      </c>
    </row>
    <row r="1161" spans="11:11">
      <c r="K1161" s="47">
        <f>I1161+I1162</f>
        <v>0</v>
      </c>
    </row>
    <row r="1162" spans="11:11">
      <c r="K1162" s="47"/>
    </row>
    <row r="1163" spans="11:11">
      <c r="K1163" s="47">
        <f>I1163+I1164</f>
        <v>0</v>
      </c>
    </row>
    <row r="1164" spans="11:11">
      <c r="K1164" s="47"/>
    </row>
    <row r="1165" ht="14.25" spans="11:11">
      <c r="K1165" s="47">
        <f t="shared" ref="K1165:K1172" si="0">I1165</f>
        <v>0</v>
      </c>
    </row>
    <row r="1166" ht="14.25" spans="11:11">
      <c r="K1166" s="47">
        <f t="shared" si="0"/>
        <v>0</v>
      </c>
    </row>
    <row r="1167" ht="14.25" spans="11:11">
      <c r="K1167" s="47">
        <f t="shared" si="0"/>
        <v>0</v>
      </c>
    </row>
    <row r="1168" ht="14.25" spans="11:11">
      <c r="K1168" s="47">
        <f t="shared" si="0"/>
        <v>0</v>
      </c>
    </row>
    <row r="1169" ht="14.25" spans="11:11">
      <c r="K1169" s="47">
        <f t="shared" si="0"/>
        <v>0</v>
      </c>
    </row>
    <row r="1170" ht="14.25" spans="11:11">
      <c r="K1170" s="47">
        <f t="shared" si="0"/>
        <v>0</v>
      </c>
    </row>
    <row r="1171" ht="14.25" spans="11:11">
      <c r="K1171" s="48">
        <f t="shared" si="0"/>
        <v>0</v>
      </c>
    </row>
    <row r="1172" ht="14.25" spans="11:11">
      <c r="K1172" s="9">
        <f t="shared" si="0"/>
        <v>0</v>
      </c>
    </row>
    <row r="1173" spans="11:11">
      <c r="K1173" s="47">
        <f>I1173+I1174+I1175</f>
        <v>0</v>
      </c>
    </row>
    <row r="1174" spans="11:11">
      <c r="K1174" s="47"/>
    </row>
    <row r="1175" spans="11:11">
      <c r="K1175" s="47"/>
    </row>
    <row r="1176" ht="14.25" spans="11:11">
      <c r="K1176" s="47">
        <f>I1176</f>
        <v>0</v>
      </c>
    </row>
    <row r="1177" spans="11:11">
      <c r="K1177" s="47">
        <f t="shared" ref="K1177:K1182" si="1">I1177+I1178</f>
        <v>0</v>
      </c>
    </row>
    <row r="1178" spans="11:11">
      <c r="K1178" s="47"/>
    </row>
    <row r="1179" ht="14.25" spans="11:11">
      <c r="K1179" s="47">
        <f>I1179</f>
        <v>0</v>
      </c>
    </row>
    <row r="1180" spans="11:11">
      <c r="K1180" s="47">
        <f t="shared" si="1"/>
        <v>0</v>
      </c>
    </row>
    <row r="1181" spans="11:11">
      <c r="K1181" s="47"/>
    </row>
    <row r="1182" spans="11:11">
      <c r="K1182" s="47">
        <f t="shared" si="1"/>
        <v>0</v>
      </c>
    </row>
    <row r="1183" spans="11:11">
      <c r="K1183" s="47"/>
    </row>
    <row r="1184" ht="14.25" spans="11:11">
      <c r="K1184" s="47">
        <f t="shared" ref="K1184:K1188" si="2">I1184</f>
        <v>0</v>
      </c>
    </row>
    <row r="1185" ht="14.25" spans="11:11">
      <c r="K1185" s="47">
        <f t="shared" si="2"/>
        <v>0</v>
      </c>
    </row>
    <row r="1186" ht="14.25" spans="11:11">
      <c r="K1186" s="47">
        <f t="shared" si="2"/>
        <v>0</v>
      </c>
    </row>
    <row r="1187" ht="14.25" spans="11:11">
      <c r="K1187" s="47">
        <f t="shared" si="2"/>
        <v>0</v>
      </c>
    </row>
    <row r="1188" ht="14.25" spans="11:11">
      <c r="K1188" s="47">
        <f t="shared" si="2"/>
        <v>0</v>
      </c>
    </row>
    <row r="1189" spans="11:11">
      <c r="K1189" s="47">
        <f>I1189+I1190</f>
        <v>0</v>
      </c>
    </row>
    <row r="1190" spans="11:11">
      <c r="K1190" s="47"/>
    </row>
    <row r="1191" ht="14.25" spans="11:11">
      <c r="K1191" s="47">
        <f t="shared" ref="K1191:K1196" si="3">I1191</f>
        <v>0</v>
      </c>
    </row>
    <row r="1192" ht="14.25" spans="11:11">
      <c r="K1192" s="47">
        <f t="shared" si="3"/>
        <v>0</v>
      </c>
    </row>
    <row r="1193" ht="14.25" spans="11:11">
      <c r="K1193" s="47">
        <f t="shared" si="3"/>
        <v>0</v>
      </c>
    </row>
    <row r="1194" ht="14.25" spans="11:11">
      <c r="K1194" s="47">
        <f t="shared" si="3"/>
        <v>0</v>
      </c>
    </row>
    <row r="1195" ht="14.25" spans="11:11">
      <c r="K1195" s="47">
        <f t="shared" si="3"/>
        <v>0</v>
      </c>
    </row>
    <row r="1196" ht="14.25" spans="11:11">
      <c r="K1196" s="47">
        <f t="shared" si="3"/>
        <v>0</v>
      </c>
    </row>
    <row r="1197" spans="11:11">
      <c r="K1197" s="15">
        <f>I1197+I1198</f>
        <v>0</v>
      </c>
    </row>
    <row r="1198" spans="11:11">
      <c r="K1198" s="15"/>
    </row>
    <row r="1199" ht="14.25" spans="11:11">
      <c r="K1199" s="15">
        <f t="shared" ref="K1199:K1202" si="4">I1199</f>
        <v>0</v>
      </c>
    </row>
    <row r="1200" ht="14.25" spans="11:11">
      <c r="K1200" s="15">
        <f t="shared" si="4"/>
        <v>0</v>
      </c>
    </row>
    <row r="1201" ht="14.25" spans="11:11">
      <c r="K1201" s="15">
        <f t="shared" si="4"/>
        <v>0</v>
      </c>
    </row>
    <row r="1202" ht="14.25" spans="11:11">
      <c r="K1202" s="15">
        <f t="shared" si="4"/>
        <v>0</v>
      </c>
    </row>
    <row r="1203" ht="14.25" spans="11:11">
      <c r="K1203" s="49">
        <v>5000</v>
      </c>
    </row>
    <row r="1204" ht="14.25" spans="11:11">
      <c r="K1204" s="50">
        <f t="shared" ref="K1204:K1213" si="5">I1204</f>
        <v>0</v>
      </c>
    </row>
    <row r="1205" spans="11:11">
      <c r="K1205" s="50">
        <f>I1205+I1206</f>
        <v>0</v>
      </c>
    </row>
    <row r="1206" spans="11:11">
      <c r="K1206" s="50"/>
    </row>
    <row r="1207" ht="14.25" spans="11:11">
      <c r="K1207" s="50">
        <f t="shared" si="5"/>
        <v>0</v>
      </c>
    </row>
    <row r="1208" ht="14.25" spans="11:11">
      <c r="K1208" s="49">
        <v>3080</v>
      </c>
    </row>
    <row r="1209" ht="14.25" spans="11:11">
      <c r="K1209" s="50">
        <f t="shared" si="5"/>
        <v>0</v>
      </c>
    </row>
    <row r="1210" ht="14.25" spans="11:11">
      <c r="K1210" s="50">
        <f t="shared" si="5"/>
        <v>0</v>
      </c>
    </row>
    <row r="1211" ht="14.25" spans="11:11">
      <c r="K1211" s="47">
        <f t="shared" si="5"/>
        <v>0</v>
      </c>
    </row>
    <row r="1212" ht="14.25" spans="11:11">
      <c r="K1212" s="51">
        <f t="shared" si="5"/>
        <v>0</v>
      </c>
    </row>
    <row r="1213" ht="14.25" spans="11:11">
      <c r="K1213" s="51">
        <f t="shared" si="5"/>
        <v>0</v>
      </c>
    </row>
    <row r="1214" ht="14.25" spans="11:11">
      <c r="K1214" s="52">
        <v>1800</v>
      </c>
    </row>
    <row r="1215" ht="14.25" spans="11:11">
      <c r="K1215" s="51">
        <f t="shared" ref="K1215:K1218" si="6">I1215</f>
        <v>0</v>
      </c>
    </row>
    <row r="1216" ht="14.25" spans="11:11">
      <c r="K1216" s="51">
        <f t="shared" si="6"/>
        <v>0</v>
      </c>
    </row>
    <row r="1217" ht="14.25" spans="11:11">
      <c r="K1217" s="51">
        <f t="shared" si="6"/>
        <v>0</v>
      </c>
    </row>
    <row r="1218" ht="14.25" spans="11:11">
      <c r="K1218" s="51">
        <f t="shared" si="6"/>
        <v>0</v>
      </c>
    </row>
    <row r="1219" spans="11:11">
      <c r="K1219" s="37">
        <f>I1219+I1220</f>
        <v>0</v>
      </c>
    </row>
    <row r="1220" spans="11:11">
      <c r="K1220" s="37"/>
    </row>
    <row r="1221" ht="14.25" spans="11:11">
      <c r="K1221" s="51">
        <f t="shared" ref="K1221:K1223" si="7">I1221</f>
        <v>0</v>
      </c>
    </row>
    <row r="1222" ht="14.25" spans="11:11">
      <c r="K1222" s="51">
        <f t="shared" si="7"/>
        <v>0</v>
      </c>
    </row>
    <row r="1223" ht="14.25" spans="11:11">
      <c r="K1223" s="51">
        <f t="shared" si="7"/>
        <v>0</v>
      </c>
    </row>
    <row r="1224" spans="11:11">
      <c r="K1224" s="53">
        <v>1152</v>
      </c>
    </row>
    <row r="1225" spans="11:11">
      <c r="K1225" s="53"/>
    </row>
    <row r="1226" ht="14.25" spans="11:11">
      <c r="K1226" s="53">
        <v>240</v>
      </c>
    </row>
    <row r="1227" ht="14.25" spans="11:11">
      <c r="K1227" s="53">
        <v>270</v>
      </c>
    </row>
    <row r="1228" ht="14.25" spans="11:11">
      <c r="K1228" s="53">
        <v>330</v>
      </c>
    </row>
    <row r="1229" spans="11:11">
      <c r="K1229" s="15">
        <v>1810</v>
      </c>
    </row>
    <row r="1230" spans="11:11">
      <c r="K1230" s="15"/>
    </row>
    <row r="1231" spans="11:11">
      <c r="K1231" s="15"/>
    </row>
    <row r="1232" spans="11:11">
      <c r="K1232" s="15">
        <v>1680</v>
      </c>
    </row>
    <row r="1233" spans="11:11">
      <c r="K1233" s="15"/>
    </row>
    <row r="1234" ht="14.25" spans="11:11">
      <c r="K1234" s="15">
        <v>180</v>
      </c>
    </row>
    <row r="1235" ht="14.25" spans="11:11">
      <c r="K1235" s="15">
        <v>336</v>
      </c>
    </row>
    <row r="1236" spans="11:11">
      <c r="K1236" s="15">
        <v>1245</v>
      </c>
    </row>
    <row r="1237" spans="11:11">
      <c r="K1237" s="15"/>
    </row>
    <row r="1238" ht="14.25" spans="11:11">
      <c r="K1238" s="54">
        <v>480</v>
      </c>
    </row>
    <row r="1239" ht="14.25" spans="11:11">
      <c r="K1239" s="15">
        <v>300</v>
      </c>
    </row>
    <row r="1240" ht="14.25" spans="11:11">
      <c r="K1240" s="15">
        <v>270</v>
      </c>
    </row>
    <row r="1241" ht="14.25" spans="11:11">
      <c r="K1241" s="15">
        <v>270</v>
      </c>
    </row>
    <row r="1242" ht="14.25" spans="11:11">
      <c r="K1242" s="15">
        <v>420</v>
      </c>
    </row>
    <row r="1243" ht="14.25" spans="11:11">
      <c r="K1243" s="15">
        <v>240</v>
      </c>
    </row>
    <row r="1244" ht="14.25" spans="11:11">
      <c r="K1244" s="15">
        <v>270</v>
      </c>
    </row>
    <row r="1245" ht="14.25" spans="11:11">
      <c r="K1245" s="15">
        <v>360</v>
      </c>
    </row>
    <row r="1246" ht="14.25" spans="11:11">
      <c r="K1246" s="15">
        <v>240</v>
      </c>
    </row>
    <row r="1247" ht="14.25" spans="11:11">
      <c r="K1247" s="15">
        <v>270</v>
      </c>
    </row>
    <row r="1248" ht="14.25" spans="11:11">
      <c r="K1248" s="15">
        <v>552</v>
      </c>
    </row>
    <row r="1249" ht="14.25" spans="11:11">
      <c r="K1249" s="15">
        <v>600</v>
      </c>
    </row>
    <row r="1250" ht="14.25" spans="11:11">
      <c r="K1250" s="15">
        <v>360</v>
      </c>
    </row>
    <row r="1251" ht="14.25" spans="11:11">
      <c r="K1251" s="15">
        <v>500</v>
      </c>
    </row>
    <row r="1252" ht="14.25" spans="11:11">
      <c r="K1252" s="15">
        <v>552</v>
      </c>
    </row>
    <row r="1253" ht="14.25" spans="11:11">
      <c r="K1253" s="15">
        <v>4040</v>
      </c>
    </row>
    <row r="1254" ht="14.25" spans="11:11">
      <c r="K1254" s="15">
        <v>360</v>
      </c>
    </row>
    <row r="1255" ht="14.25" spans="11:11">
      <c r="K1255" s="15">
        <v>450</v>
      </c>
    </row>
    <row r="1256" ht="14.25" spans="11:11">
      <c r="K1256" s="15">
        <v>480</v>
      </c>
    </row>
    <row r="1257" ht="14.25" spans="11:11">
      <c r="K1257" s="15">
        <v>360</v>
      </c>
    </row>
    <row r="1258" ht="14.25" spans="11:11">
      <c r="K1258" s="15">
        <v>270</v>
      </c>
    </row>
    <row r="1259" ht="14.25" spans="11:11">
      <c r="K1259" s="15">
        <v>270</v>
      </c>
    </row>
    <row r="1260" ht="14.25" spans="11:11">
      <c r="K1260" s="15">
        <v>360</v>
      </c>
    </row>
    <row r="1261" ht="14.25" spans="11:11">
      <c r="K1261" s="15">
        <v>360</v>
      </c>
    </row>
    <row r="1262" ht="14.25" spans="11:11">
      <c r="K1262" s="15">
        <v>360</v>
      </c>
    </row>
    <row r="1263" ht="14.25" spans="11:11">
      <c r="K1263" s="15">
        <v>270</v>
      </c>
    </row>
    <row r="1264" spans="11:11">
      <c r="K1264" s="15">
        <v>1710</v>
      </c>
    </row>
    <row r="1265" spans="11:11">
      <c r="K1265" s="15"/>
    </row>
    <row r="1266" ht="14.25" spans="11:11">
      <c r="K1266" s="15">
        <v>704</v>
      </c>
    </row>
    <row r="1267" ht="14.25" spans="11:11">
      <c r="K1267" s="15">
        <v>816</v>
      </c>
    </row>
    <row r="1268" spans="11:11">
      <c r="K1268" s="15">
        <v>5000</v>
      </c>
    </row>
    <row r="1269" spans="11:11">
      <c r="K1269" s="15"/>
    </row>
    <row r="1270" spans="11:11">
      <c r="K1270" s="15">
        <v>1350</v>
      </c>
    </row>
    <row r="1271" spans="11:11">
      <c r="K1271" s="15"/>
    </row>
    <row r="1272" ht="14.25" spans="11:11">
      <c r="K1272" s="15">
        <v>540</v>
      </c>
    </row>
    <row r="1273" spans="11:11">
      <c r="K1273" s="15">
        <v>1060</v>
      </c>
    </row>
    <row r="1274" spans="11:11">
      <c r="K1274" s="15"/>
    </row>
    <row r="1275" ht="14.25" spans="11:11">
      <c r="K1275" s="15">
        <v>207</v>
      </c>
    </row>
    <row r="1276" spans="11:11">
      <c r="K1276" s="54">
        <v>1804</v>
      </c>
    </row>
    <row r="1277" spans="11:11">
      <c r="K1277" s="54"/>
    </row>
    <row r="1278" spans="11:11">
      <c r="K1278" s="54"/>
    </row>
    <row r="1279" ht="14.25" spans="11:11">
      <c r="K1279" s="15">
        <v>198</v>
      </c>
    </row>
    <row r="1280" ht="14.25" spans="11:11">
      <c r="K1280" s="15">
        <v>5000</v>
      </c>
    </row>
    <row r="1281" ht="14.25" spans="11:11">
      <c r="K1281" s="15">
        <v>450</v>
      </c>
    </row>
    <row r="1282" spans="11:11">
      <c r="K1282" s="15">
        <v>1905</v>
      </c>
    </row>
    <row r="1283" spans="11:11">
      <c r="K1283" s="15"/>
    </row>
    <row r="1284" ht="14.25" spans="11:11">
      <c r="K1284" s="15">
        <v>360</v>
      </c>
    </row>
    <row r="1285" spans="11:11">
      <c r="K1285" s="15">
        <v>3400</v>
      </c>
    </row>
    <row r="1286" spans="11:11">
      <c r="K1286" s="15"/>
    </row>
    <row r="1287" spans="11:11">
      <c r="K1287" s="15"/>
    </row>
    <row r="1288" ht="14.25" spans="11:11">
      <c r="K1288" s="15">
        <v>405</v>
      </c>
    </row>
    <row r="1289" spans="11:11">
      <c r="K1289" s="15">
        <v>2638.4</v>
      </c>
    </row>
    <row r="1290" spans="11:11">
      <c r="K1290" s="15"/>
    </row>
    <row r="1291" ht="14.25" spans="11:11">
      <c r="K1291" s="15">
        <v>2320</v>
      </c>
    </row>
    <row r="1292" ht="14.25" spans="11:11">
      <c r="K1292" s="15">
        <v>240</v>
      </c>
    </row>
    <row r="1293" spans="11:11">
      <c r="K1293" s="15">
        <v>2644</v>
      </c>
    </row>
    <row r="1294" spans="11:11">
      <c r="K1294" s="15"/>
    </row>
    <row r="1295" spans="11:11">
      <c r="K1295" s="15"/>
    </row>
    <row r="1296" ht="14.25" spans="11:11">
      <c r="K1296" s="15">
        <v>198</v>
      </c>
    </row>
    <row r="1297" spans="11:11">
      <c r="K1297" s="15">
        <v>2411.2</v>
      </c>
    </row>
    <row r="1298" spans="11:11">
      <c r="K1298" s="15"/>
    </row>
    <row r="1299" spans="11:11">
      <c r="K1299" s="15">
        <v>1608</v>
      </c>
    </row>
    <row r="1300" spans="11:11">
      <c r="K1300" s="15"/>
    </row>
    <row r="1301" spans="11:11">
      <c r="K1301" s="15">
        <v>1918.4</v>
      </c>
    </row>
    <row r="1302" spans="11:11">
      <c r="K1302" s="15"/>
    </row>
    <row r="1303" spans="11:11">
      <c r="K1303" s="15"/>
    </row>
    <row r="1304" ht="14.25" spans="11:11">
      <c r="K1304" s="15">
        <v>180</v>
      </c>
    </row>
    <row r="1305" ht="14.25" spans="11:11">
      <c r="K1305" s="15">
        <v>1920</v>
      </c>
    </row>
    <row r="1306" ht="14.25" spans="11:11">
      <c r="K1306" s="15">
        <v>360</v>
      </c>
    </row>
    <row r="1307" ht="14.25" spans="11:11">
      <c r="K1307" s="15">
        <v>270</v>
      </c>
    </row>
    <row r="1308" ht="14.25" spans="11:11">
      <c r="K1308" s="15">
        <v>1440</v>
      </c>
    </row>
    <row r="1309" spans="11:11">
      <c r="K1309" s="15">
        <v>2400</v>
      </c>
    </row>
    <row r="1310" spans="11:11">
      <c r="K1310" s="15"/>
    </row>
    <row r="1311" spans="11:11">
      <c r="K1311" s="15">
        <v>2144</v>
      </c>
    </row>
    <row r="1312" spans="11:11">
      <c r="K1312" s="15"/>
    </row>
    <row r="1313" spans="11:11">
      <c r="K1313" s="15"/>
    </row>
    <row r="1314" spans="11:11">
      <c r="K1314" s="15"/>
    </row>
    <row r="1315" spans="11:11">
      <c r="K1315" s="15"/>
    </row>
    <row r="1316" ht="14.25" spans="11:11">
      <c r="K1316" s="15">
        <v>360</v>
      </c>
    </row>
    <row r="1317" ht="14.25" spans="11:11">
      <c r="K1317" s="47">
        <v>384</v>
      </c>
    </row>
    <row r="1318" ht="14.25" spans="11:11">
      <c r="K1318" s="47">
        <v>480</v>
      </c>
    </row>
    <row r="1319" ht="14.25" spans="11:11">
      <c r="K1319" s="47">
        <v>5000</v>
      </c>
    </row>
    <row r="1320" ht="14.25" spans="11:11">
      <c r="K1320" s="47">
        <v>1280</v>
      </c>
    </row>
    <row r="1321" ht="14.25" spans="11:11">
      <c r="K1321" s="47">
        <v>1280</v>
      </c>
    </row>
    <row r="1322" ht="14.25" spans="11:11">
      <c r="K1322" s="47">
        <v>864</v>
      </c>
    </row>
    <row r="1323" spans="11:11">
      <c r="K1323" s="47">
        <v>1504</v>
      </c>
    </row>
    <row r="1324" spans="11:11">
      <c r="K1324" s="47"/>
    </row>
    <row r="1325" ht="14.25" spans="11:11">
      <c r="K1325" s="47">
        <v>720</v>
      </c>
    </row>
    <row r="1326" spans="11:11">
      <c r="K1326" s="47">
        <v>840</v>
      </c>
    </row>
    <row r="1327" spans="11:11">
      <c r="K1327" s="47"/>
    </row>
    <row r="1328" ht="14.25" spans="11:11">
      <c r="K1328" s="47">
        <v>576</v>
      </c>
    </row>
    <row r="1329" spans="11:11">
      <c r="K1329" s="47">
        <v>1212</v>
      </c>
    </row>
    <row r="1330" spans="11:11">
      <c r="K1330" s="47"/>
    </row>
    <row r="1331" ht="14.25" spans="11:11">
      <c r="K1331" s="47">
        <v>288</v>
      </c>
    </row>
    <row r="1332" spans="11:11">
      <c r="K1332" s="55">
        <v>4104</v>
      </c>
    </row>
    <row r="1333" spans="11:11">
      <c r="K1333" s="55"/>
    </row>
    <row r="1334" spans="11:11">
      <c r="K1334" s="55"/>
    </row>
    <row r="1335" spans="11:11">
      <c r="K1335" s="55"/>
    </row>
    <row r="1336" spans="11:11">
      <c r="K1336" s="55"/>
    </row>
    <row r="1337" ht="14.25" spans="11:11">
      <c r="K1337" s="56">
        <v>480</v>
      </c>
    </row>
    <row r="1338" ht="14.25" spans="11:11">
      <c r="K1338" s="55">
        <v>480</v>
      </c>
    </row>
    <row r="1339" ht="14.25" spans="11:11">
      <c r="K1339" s="55">
        <v>288</v>
      </c>
    </row>
    <row r="1340" spans="11:11">
      <c r="K1340" s="55">
        <v>3680</v>
      </c>
    </row>
    <row r="1341" spans="11:11">
      <c r="K1341" s="55"/>
    </row>
    <row r="1342" spans="11:11">
      <c r="K1342" s="55"/>
    </row>
    <row r="1343" ht="14.25" spans="11:11">
      <c r="K1343" s="55">
        <v>576</v>
      </c>
    </row>
    <row r="1344" spans="11:11">
      <c r="K1344" s="55">
        <v>1248</v>
      </c>
    </row>
    <row r="1345" spans="11:11">
      <c r="K1345" s="55"/>
    </row>
    <row r="1346" spans="11:11">
      <c r="K1346" s="55"/>
    </row>
    <row r="1347" ht="14.25" spans="11:11">
      <c r="K1347" s="55">
        <v>960</v>
      </c>
    </row>
    <row r="1348" spans="11:11">
      <c r="K1348" s="55">
        <v>4888</v>
      </c>
    </row>
    <row r="1349" spans="11:11">
      <c r="K1349" s="55"/>
    </row>
    <row r="1350" spans="11:11">
      <c r="K1350" s="55"/>
    </row>
    <row r="1351" spans="11:11">
      <c r="K1351" s="55"/>
    </row>
    <row r="1352" spans="11:11">
      <c r="K1352" s="55"/>
    </row>
    <row r="1353" spans="11:11">
      <c r="K1353" s="55"/>
    </row>
    <row r="1354" ht="14.25" spans="11:11">
      <c r="K1354" s="55">
        <v>4000</v>
      </c>
    </row>
    <row r="1355" spans="11:11">
      <c r="K1355" s="55">
        <v>2220</v>
      </c>
    </row>
    <row r="1356" spans="11:11">
      <c r="K1356" s="55"/>
    </row>
    <row r="1357" ht="14.25" spans="11:11">
      <c r="K1357" s="55">
        <v>1200</v>
      </c>
    </row>
    <row r="1358" ht="14.25" spans="11:11">
      <c r="K1358" s="55">
        <v>640</v>
      </c>
    </row>
    <row r="1359" ht="14.25" spans="11:11">
      <c r="K1359" s="55">
        <v>384</v>
      </c>
    </row>
    <row r="1360" ht="14.25" spans="11:11">
      <c r="K1360" s="55">
        <v>1728</v>
      </c>
    </row>
    <row r="1361" ht="14.25" spans="11:11">
      <c r="K1361" s="56">
        <v>576</v>
      </c>
    </row>
    <row r="1362" spans="11:11">
      <c r="K1362" s="55">
        <v>3360</v>
      </c>
    </row>
    <row r="1363" spans="11:11">
      <c r="K1363" s="55"/>
    </row>
    <row r="1364" spans="11:11">
      <c r="K1364" s="55"/>
    </row>
    <row r="1365" ht="14.25" spans="11:11">
      <c r="K1365" s="55">
        <v>936</v>
      </c>
    </row>
    <row r="1366" ht="14.25" spans="11:11">
      <c r="K1366" s="55">
        <v>1408</v>
      </c>
    </row>
    <row r="1367" ht="14.25" spans="11:11">
      <c r="K1367" s="55">
        <v>960</v>
      </c>
    </row>
    <row r="1368" ht="14.25" spans="11:11">
      <c r="K1368" s="55">
        <v>1280</v>
      </c>
    </row>
    <row r="1369" spans="11:11">
      <c r="K1369" s="57">
        <v>3400</v>
      </c>
    </row>
    <row r="1370" spans="11:11">
      <c r="K1370" s="57"/>
    </row>
    <row r="1371" spans="11:11">
      <c r="K1371" s="57"/>
    </row>
    <row r="1372" spans="11:11">
      <c r="K1372" s="57">
        <v>3582.4</v>
      </c>
    </row>
    <row r="1373" spans="11:11">
      <c r="K1373" s="57"/>
    </row>
    <row r="1374" spans="11:11">
      <c r="K1374" s="57">
        <v>1312</v>
      </c>
    </row>
    <row r="1375" spans="11:11">
      <c r="K1375" s="57"/>
    </row>
    <row r="1376" spans="11:11">
      <c r="K1376" s="57">
        <v>1209.6</v>
      </c>
    </row>
    <row r="1377" spans="11:11">
      <c r="K1377" s="57"/>
    </row>
    <row r="1378" spans="11:11">
      <c r="K1378" s="57">
        <v>1782</v>
      </c>
    </row>
    <row r="1379" spans="11:11">
      <c r="K1379" s="57"/>
    </row>
    <row r="1380" ht="14.25" spans="11:11">
      <c r="K1380" s="57">
        <v>624</v>
      </c>
    </row>
    <row r="1381" spans="11:11">
      <c r="K1381" s="57">
        <v>943.2</v>
      </c>
    </row>
    <row r="1382" spans="11:11">
      <c r="K1382" s="57"/>
    </row>
    <row r="1383" ht="14.25" spans="11:11">
      <c r="K1383" s="57">
        <v>240</v>
      </c>
    </row>
    <row r="1384" ht="14.25" spans="11:11">
      <c r="K1384" s="57">
        <v>595.2</v>
      </c>
    </row>
    <row r="1385" spans="11:11">
      <c r="K1385" s="57">
        <v>2654.4</v>
      </c>
    </row>
    <row r="1386" spans="11:11">
      <c r="K1386" s="57"/>
    </row>
    <row r="1387" ht="14.25" spans="11:11">
      <c r="K1387" s="57">
        <v>360</v>
      </c>
    </row>
    <row r="1388" spans="11:11">
      <c r="K1388" s="57">
        <v>1520</v>
      </c>
    </row>
    <row r="1389" spans="11:11">
      <c r="K1389" s="57"/>
    </row>
    <row r="1390" ht="14.25" spans="11:11">
      <c r="K1390" s="57">
        <v>1680</v>
      </c>
    </row>
    <row r="1391" spans="11:11">
      <c r="K1391" s="57">
        <v>1760</v>
      </c>
    </row>
    <row r="1392" spans="11:11">
      <c r="K1392" s="57"/>
    </row>
    <row r="1393" spans="11:11">
      <c r="K1393" s="57">
        <v>1376</v>
      </c>
    </row>
    <row r="1394" spans="11:11">
      <c r="K1394" s="57"/>
    </row>
    <row r="1395" ht="14.25" spans="11:11">
      <c r="K1395" s="56">
        <v>500</v>
      </c>
    </row>
    <row r="1396" spans="11:11">
      <c r="K1396" s="57">
        <v>3624</v>
      </c>
    </row>
    <row r="1397" spans="11:11">
      <c r="K1397" s="57"/>
    </row>
    <row r="1398" spans="11:11">
      <c r="K1398" s="56">
        <v>2792</v>
      </c>
    </row>
    <row r="1399" spans="11:11">
      <c r="K1399" s="56"/>
    </row>
    <row r="1400" spans="11:11">
      <c r="K1400" s="56"/>
    </row>
    <row r="1401" spans="11:11">
      <c r="K1401" s="56"/>
    </row>
    <row r="1402" ht="14.25" spans="11:11">
      <c r="K1402" s="56">
        <v>224</v>
      </c>
    </row>
    <row r="1403" ht="14.25" spans="11:11">
      <c r="K1403" s="57">
        <v>1728</v>
      </c>
    </row>
    <row r="1404" spans="11:11">
      <c r="K1404" s="57">
        <v>819.2</v>
      </c>
    </row>
    <row r="1405" spans="11:11">
      <c r="K1405" s="57"/>
    </row>
    <row r="1406" ht="14.25" spans="11:11">
      <c r="K1406" s="57">
        <v>800</v>
      </c>
    </row>
    <row r="1407" ht="14.25" spans="11:11">
      <c r="K1407" s="58">
        <v>720</v>
      </c>
    </row>
    <row r="1408" spans="11:11">
      <c r="K1408" s="58">
        <v>2352</v>
      </c>
    </row>
    <row r="1409" spans="11:11">
      <c r="K1409" s="58"/>
    </row>
    <row r="1410" spans="11:11">
      <c r="K1410" s="58"/>
    </row>
    <row r="1411" spans="11:11">
      <c r="K1411" s="58">
        <v>3120</v>
      </c>
    </row>
    <row r="1412" spans="11:11">
      <c r="K1412" s="58"/>
    </row>
    <row r="1413" spans="11:11">
      <c r="K1413" s="58">
        <v>569.4</v>
      </c>
    </row>
    <row r="1414" spans="11:11">
      <c r="K1414" s="58"/>
    </row>
    <row r="1415" spans="11:11">
      <c r="K1415" s="58">
        <v>4224</v>
      </c>
    </row>
    <row r="1416" spans="11:11">
      <c r="K1416" s="58"/>
    </row>
    <row r="1417" spans="11:11">
      <c r="K1417" s="56">
        <v>2259.2</v>
      </c>
    </row>
    <row r="1418" spans="11:11">
      <c r="K1418" s="56"/>
    </row>
    <row r="1419" ht="14.25" spans="11:11">
      <c r="K1419" s="58">
        <v>4224</v>
      </c>
    </row>
    <row r="1420" ht="14.25" spans="11:11">
      <c r="K1420" s="58">
        <v>1280</v>
      </c>
    </row>
    <row r="1421" ht="14.25" spans="11:11">
      <c r="K1421" s="58">
        <v>480</v>
      </c>
    </row>
    <row r="1422" ht="14.25" spans="11:11">
      <c r="K1422" s="51">
        <v>2560</v>
      </c>
    </row>
    <row r="1423" ht="14.25" spans="11:11">
      <c r="K1423" s="51">
        <v>3200</v>
      </c>
    </row>
    <row r="1424" ht="14.25" spans="11:11">
      <c r="K1424" s="51">
        <v>3840</v>
      </c>
    </row>
    <row r="1425" ht="14.25" spans="11:11">
      <c r="K1425" s="51">
        <v>576</v>
      </c>
    </row>
    <row r="1426" ht="14.25" spans="11:11">
      <c r="K1426" s="47">
        <v>960</v>
      </c>
    </row>
    <row r="1427" ht="14.25" spans="11:11">
      <c r="K1427" s="47">
        <v>1600</v>
      </c>
    </row>
    <row r="1428" ht="14.25" spans="11:11">
      <c r="K1428" s="59">
        <v>2880</v>
      </c>
    </row>
    <row r="1429" spans="11:11">
      <c r="K1429" s="15">
        <v>2696</v>
      </c>
    </row>
    <row r="1430" spans="11:11">
      <c r="K1430" s="15"/>
    </row>
    <row r="1431" spans="11:11">
      <c r="K1431" s="15"/>
    </row>
    <row r="1432" ht="14.25" spans="11:11">
      <c r="K1432" s="15">
        <f>800*0.6*2.1</f>
        <v>1008</v>
      </c>
    </row>
    <row r="1433" ht="14.25" spans="11:11">
      <c r="K1433" s="15">
        <f>800*0.8*1.5</f>
        <v>960</v>
      </c>
    </row>
    <row r="1434" ht="14.25" spans="11:11">
      <c r="K1434" s="15">
        <f>800*0.8*1.5</f>
        <v>960</v>
      </c>
    </row>
    <row r="1435" spans="11:11">
      <c r="K1435" s="15">
        <v>2016</v>
      </c>
    </row>
    <row r="1436" spans="11:11">
      <c r="K1436" s="15"/>
    </row>
    <row r="1437" ht="14.25" spans="11:11">
      <c r="K1437" s="59">
        <f>600*0.6*0.6</f>
        <v>216</v>
      </c>
    </row>
    <row r="1438" spans="11:11">
      <c r="K1438" s="15">
        <v>540</v>
      </c>
    </row>
    <row r="1439" spans="11:11">
      <c r="K1439" s="15"/>
    </row>
    <row r="1440" spans="11:11">
      <c r="K1440" s="15">
        <v>1380</v>
      </c>
    </row>
    <row r="1441" spans="11:11">
      <c r="K1441" s="15"/>
    </row>
    <row r="1442" ht="14.25" spans="11:11">
      <c r="K1442" s="15">
        <v>463.2</v>
      </c>
    </row>
    <row r="1443" ht="14.25" spans="11:11">
      <c r="K1443" s="15">
        <v>480</v>
      </c>
    </row>
    <row r="1444" ht="14.25" spans="11:11">
      <c r="K1444" s="15">
        <f>800*0.8*2</f>
        <v>1280</v>
      </c>
    </row>
    <row r="1445" spans="11:11">
      <c r="K1445" s="15">
        <v>1484.8</v>
      </c>
    </row>
    <row r="1446" spans="11:11">
      <c r="K1446" s="15"/>
    </row>
    <row r="1447" spans="11:11">
      <c r="K1447" s="15">
        <v>2412</v>
      </c>
    </row>
    <row r="1448" spans="11:11">
      <c r="K1448" s="15"/>
    </row>
    <row r="1449" ht="14.25" spans="11:11">
      <c r="K1449" s="35">
        <f>800*0.6*1</f>
        <v>480</v>
      </c>
    </row>
    <row r="1450" ht="14.25" spans="11:11">
      <c r="K1450" s="35">
        <f>800*0.8*4</f>
        <v>2560</v>
      </c>
    </row>
    <row r="1451" ht="14.25" spans="11:11">
      <c r="K1451" s="35">
        <f>800*0.8*6</f>
        <v>3840</v>
      </c>
    </row>
    <row r="1452" ht="14.25" spans="11:11">
      <c r="K1452" s="35">
        <f>800*0.8*3</f>
        <v>1920</v>
      </c>
    </row>
    <row r="1453" spans="11:11">
      <c r="K1453" s="35">
        <v>1548.8</v>
      </c>
    </row>
    <row r="1454" spans="11:11">
      <c r="K1454" s="35"/>
    </row>
    <row r="1455" ht="14.25" spans="11:11">
      <c r="K1455" s="35">
        <f>600*0.6*1</f>
        <v>360</v>
      </c>
    </row>
    <row r="1456" spans="11:11">
      <c r="K1456" s="35">
        <v>1267.2</v>
      </c>
    </row>
    <row r="1457" spans="11:11">
      <c r="K1457" s="35"/>
    </row>
    <row r="1458" spans="11:11">
      <c r="K1458" s="35">
        <v>2016</v>
      </c>
    </row>
    <row r="1459" spans="11:11">
      <c r="K1459" s="35"/>
    </row>
    <row r="1460" ht="14.25" spans="11:11">
      <c r="K1460" s="35">
        <f>800*0.8*4</f>
        <v>2560</v>
      </c>
    </row>
    <row r="1461" spans="11:11">
      <c r="K1461" s="35">
        <v>1216</v>
      </c>
    </row>
    <row r="1462" spans="11:11">
      <c r="K1462" s="35"/>
    </row>
    <row r="1463" ht="14.25" spans="11:11">
      <c r="K1463" s="35">
        <f>800*0.8*2</f>
        <v>1280</v>
      </c>
    </row>
    <row r="1464" ht="14.25" spans="11:11">
      <c r="K1464" s="35">
        <f>800*0.6*2.1</f>
        <v>1008</v>
      </c>
    </row>
    <row r="1465" ht="14.25" spans="11:11">
      <c r="K1465" s="16">
        <f>1500*0.6*1</f>
        <v>900</v>
      </c>
    </row>
    <row r="1466" ht="14.25" spans="11:11">
      <c r="K1466" s="16">
        <f>800*0.6*4.5</f>
        <v>2160</v>
      </c>
    </row>
    <row r="1467" ht="14.25" spans="11:11">
      <c r="K1467" s="16">
        <f>800*0.6*4</f>
        <v>1920</v>
      </c>
    </row>
    <row r="1468" ht="14.25" spans="11:11">
      <c r="K1468" s="16">
        <f>2500*0.6*2</f>
        <v>3000</v>
      </c>
    </row>
    <row r="1469" spans="11:11">
      <c r="K1469" s="16">
        <v>1515</v>
      </c>
    </row>
    <row r="1470" spans="11:11">
      <c r="K1470" s="16"/>
    </row>
    <row r="1471" spans="11:11">
      <c r="K1471" s="16">
        <v>2880</v>
      </c>
    </row>
    <row r="1472" spans="11:11">
      <c r="K1472" s="16"/>
    </row>
    <row r="1473" spans="11:11">
      <c r="K1473" s="32"/>
    </row>
    <row r="1474" ht="14.25" spans="11:11">
      <c r="K1474" s="16">
        <f>800*0.8*5</f>
        <v>3200</v>
      </c>
    </row>
    <row r="1475" ht="14.25" spans="11:11">
      <c r="K1475" s="32">
        <v>1480</v>
      </c>
    </row>
    <row r="1476" ht="14.25" spans="11:11">
      <c r="K1476" s="35">
        <f t="shared" ref="K1476:K1478" si="8">H1476*800*0.8</f>
        <v>0</v>
      </c>
    </row>
    <row r="1477" ht="14.25" spans="11:11">
      <c r="K1477" s="35">
        <f t="shared" si="8"/>
        <v>0</v>
      </c>
    </row>
    <row r="1478" ht="14.25" spans="11:11">
      <c r="K1478" s="35">
        <f t="shared" si="8"/>
        <v>0</v>
      </c>
    </row>
    <row r="1479" ht="14.25" spans="11:11">
      <c r="K1479" s="35">
        <f>H1479*800*0.6</f>
        <v>0</v>
      </c>
    </row>
    <row r="1480" ht="14.25" spans="11:11">
      <c r="K1480" s="35">
        <f>H1480*800*0.6</f>
        <v>0</v>
      </c>
    </row>
    <row r="1481" ht="14.25" spans="11:11">
      <c r="K1481" s="35">
        <f t="shared" ref="K1481:K1487" si="9">H1481*800*0.8</f>
        <v>0</v>
      </c>
    </row>
    <row r="1482" ht="14.25" spans="11:11">
      <c r="K1482" s="35">
        <f t="shared" si="9"/>
        <v>0</v>
      </c>
    </row>
    <row r="1483" spans="11:11">
      <c r="K1483" s="35">
        <v>5000</v>
      </c>
    </row>
    <row r="1484" spans="11:11">
      <c r="K1484" s="35"/>
    </row>
    <row r="1485" ht="14.25" spans="11:11">
      <c r="K1485" s="35">
        <f t="shared" si="9"/>
        <v>0</v>
      </c>
    </row>
    <row r="1486" ht="14.25" spans="11:11">
      <c r="K1486" s="35">
        <f t="shared" si="9"/>
        <v>0</v>
      </c>
    </row>
    <row r="1487" ht="14.25" spans="11:11">
      <c r="K1487" s="35">
        <f t="shared" si="9"/>
        <v>0</v>
      </c>
    </row>
    <row r="1488" ht="14.25" spans="11:11">
      <c r="K1488" s="53">
        <v>1680</v>
      </c>
    </row>
    <row r="1489" ht="14.25" spans="11:11">
      <c r="K1489" s="53">
        <v>912</v>
      </c>
    </row>
    <row r="1490" ht="14.25" spans="11:11">
      <c r="K1490" s="35">
        <f>H1490*2500*0.6</f>
        <v>0</v>
      </c>
    </row>
    <row r="1491" ht="14.25" spans="11:11">
      <c r="K1491" s="35">
        <f t="shared" ref="K1491:K1496" si="10">H1491*800*0.8</f>
        <v>0</v>
      </c>
    </row>
    <row r="1492" ht="14.25" spans="11:11">
      <c r="K1492" s="35">
        <f t="shared" si="10"/>
        <v>0</v>
      </c>
    </row>
    <row r="1493" ht="14.25" spans="11:11">
      <c r="K1493" s="35">
        <f t="shared" si="10"/>
        <v>0</v>
      </c>
    </row>
    <row r="1494" ht="14.25" spans="11:11">
      <c r="K1494" s="35">
        <f t="shared" si="10"/>
        <v>0</v>
      </c>
    </row>
    <row r="1495" ht="14.25" spans="11:11">
      <c r="K1495" s="35">
        <f t="shared" si="10"/>
        <v>0</v>
      </c>
    </row>
    <row r="1496" ht="14.25" spans="11:11">
      <c r="K1496" s="35">
        <f t="shared" si="10"/>
        <v>0</v>
      </c>
    </row>
    <row r="1497" ht="14.25" spans="11:11">
      <c r="K1497" s="53">
        <v>3720</v>
      </c>
    </row>
    <row r="1498" spans="11:11">
      <c r="K1498" s="35">
        <v>4240</v>
      </c>
    </row>
    <row r="1499" spans="11:11">
      <c r="K1499" s="35"/>
    </row>
    <row r="1500" ht="14.25" spans="11:11">
      <c r="K1500" s="47">
        <v>1152</v>
      </c>
    </row>
    <row r="1501" ht="14.25" spans="11:11">
      <c r="K1501" s="47">
        <v>1920</v>
      </c>
    </row>
    <row r="1502" ht="14.25" spans="11:11">
      <c r="K1502" s="47">
        <v>1440</v>
      </c>
    </row>
    <row r="1503" ht="14.25" spans="11:11">
      <c r="K1503" s="47">
        <v>2880</v>
      </c>
    </row>
    <row r="1504" ht="14.25" spans="11:11">
      <c r="K1504" s="47">
        <v>480</v>
      </c>
    </row>
    <row r="1505" ht="14.25" spans="11:11">
      <c r="K1505" s="47">
        <v>720</v>
      </c>
    </row>
    <row r="1506" spans="11:11">
      <c r="K1506" s="47">
        <v>2320</v>
      </c>
    </row>
    <row r="1507" spans="11:11">
      <c r="K1507" s="47"/>
    </row>
    <row r="1508" ht="14.25" spans="11:11">
      <c r="K1508" s="60">
        <v>1744</v>
      </c>
    </row>
    <row r="1509" ht="14.25" spans="11:11">
      <c r="K1509" s="47">
        <v>2048</v>
      </c>
    </row>
    <row r="1510" spans="11:11">
      <c r="K1510" s="60">
        <v>3240</v>
      </c>
    </row>
    <row r="1511" spans="11:11">
      <c r="K1511" s="60"/>
    </row>
    <row r="1512" spans="11:11">
      <c r="K1512" s="60"/>
    </row>
    <row r="1513" ht="14.25" spans="11:11">
      <c r="K1513" s="47">
        <v>2752</v>
      </c>
    </row>
    <row r="1514" spans="11:11">
      <c r="K1514" s="47">
        <v>2400</v>
      </c>
    </row>
    <row r="1515" spans="11:11">
      <c r="K1515" s="47"/>
    </row>
    <row r="1516" ht="14.25" spans="11:11">
      <c r="K1516" s="47">
        <v>480</v>
      </c>
    </row>
    <row r="1517" ht="14.25" spans="11:11">
      <c r="K1517" s="47">
        <v>2048</v>
      </c>
    </row>
    <row r="1518" spans="11:11">
      <c r="K1518" s="47">
        <v>1890</v>
      </c>
    </row>
    <row r="1519" spans="11:11">
      <c r="K1519" s="47"/>
    </row>
    <row r="1520" ht="14.25" spans="11:11">
      <c r="K1520" s="47">
        <v>5000</v>
      </c>
    </row>
    <row r="1521" ht="14.25" spans="11:11">
      <c r="K1521" s="47">
        <v>2188.8</v>
      </c>
    </row>
    <row r="1522" spans="11:11">
      <c r="K1522" s="47">
        <v>1856</v>
      </c>
    </row>
    <row r="1523" spans="11:11">
      <c r="K1523" s="47"/>
    </row>
    <row r="1524" ht="14.25" spans="11:11">
      <c r="K1524" s="60">
        <v>1800</v>
      </c>
    </row>
    <row r="1525" ht="14.25" spans="11:11">
      <c r="K1525" s="60">
        <v>3132</v>
      </c>
    </row>
    <row r="1526" spans="11:11">
      <c r="K1526" s="47">
        <v>1280</v>
      </c>
    </row>
    <row r="1527" spans="11:11">
      <c r="K1527" s="47"/>
    </row>
    <row r="1528" spans="11:11">
      <c r="K1528" s="47">
        <v>1760</v>
      </c>
    </row>
    <row r="1529" spans="11:11">
      <c r="K1529" s="47"/>
    </row>
    <row r="1530" ht="14.25" spans="11:11">
      <c r="K1530" s="47">
        <v>5000</v>
      </c>
    </row>
    <row r="1531" ht="14.25" spans="11:11">
      <c r="K1531" s="47">
        <v>3840</v>
      </c>
    </row>
    <row r="1532" ht="14.25" spans="11:11">
      <c r="K1532" s="47">
        <v>640</v>
      </c>
    </row>
    <row r="1533" spans="11:11">
      <c r="K1533" s="47">
        <v>1900</v>
      </c>
    </row>
    <row r="1534" spans="11:11">
      <c r="K1534" s="47"/>
    </row>
    <row r="1535" ht="14.25" spans="11:11">
      <c r="K1535" s="47">
        <v>960</v>
      </c>
    </row>
    <row r="1536" ht="14.25" spans="11:11">
      <c r="K1536" s="47">
        <v>1920</v>
      </c>
    </row>
    <row r="1537" ht="14.25" spans="11:11">
      <c r="K1537" s="47">
        <v>480</v>
      </c>
    </row>
    <row r="1538" spans="11:11">
      <c r="K1538" s="47">
        <v>1332</v>
      </c>
    </row>
    <row r="1539" spans="11:11">
      <c r="K1539" s="47"/>
    </row>
    <row r="1540" ht="14.25" spans="11:11">
      <c r="K1540" s="47">
        <v>640</v>
      </c>
    </row>
    <row r="1541" spans="11:11">
      <c r="K1541" s="61">
        <v>3330</v>
      </c>
    </row>
    <row r="1542" spans="11:11">
      <c r="K1542" s="61"/>
    </row>
    <row r="1543" spans="11:11">
      <c r="K1543" s="61"/>
    </row>
    <row r="1544" spans="11:11">
      <c r="K1544" s="61"/>
    </row>
    <row r="1545" ht="14.25" spans="11:11">
      <c r="K1545" s="61">
        <v>540</v>
      </c>
    </row>
    <row r="1546" ht="14.25" spans="11:11">
      <c r="K1546" s="61">
        <v>1792</v>
      </c>
    </row>
    <row r="1547" spans="11:11">
      <c r="K1547" s="61">
        <v>3612</v>
      </c>
    </row>
    <row r="1548" spans="11:11">
      <c r="K1548" s="61"/>
    </row>
    <row r="1549" spans="11:11">
      <c r="K1549" s="61"/>
    </row>
    <row r="1550" spans="11:11">
      <c r="K1550" s="61"/>
    </row>
    <row r="1551" ht="14.25" spans="11:11">
      <c r="K1551" s="47">
        <v>360</v>
      </c>
    </row>
    <row r="1552" ht="14.25" spans="11:11">
      <c r="K1552" s="47">
        <v>720</v>
      </c>
    </row>
    <row r="1553" ht="14.25" spans="11:11">
      <c r="K1553" s="61">
        <v>1152</v>
      </c>
    </row>
    <row r="1554" ht="14.25" spans="11:11">
      <c r="K1554" s="61">
        <v>464</v>
      </c>
    </row>
    <row r="1555" spans="11:11">
      <c r="K1555" s="61">
        <v>1680</v>
      </c>
    </row>
    <row r="1556" spans="11:11">
      <c r="K1556" s="61"/>
    </row>
    <row r="1557" ht="14.25" spans="11:11">
      <c r="K1557" s="61">
        <v>1600</v>
      </c>
    </row>
    <row r="1558" ht="14.25" spans="11:11">
      <c r="K1558" s="61">
        <v>1920</v>
      </c>
    </row>
    <row r="1559" spans="11:11">
      <c r="K1559" s="61">
        <v>1152</v>
      </c>
    </row>
    <row r="1560" spans="11:11">
      <c r="K1560" s="61"/>
    </row>
    <row r="1561" spans="11:11">
      <c r="K1561" s="61"/>
    </row>
    <row r="1562" spans="11:11">
      <c r="K1562" s="61">
        <v>1488</v>
      </c>
    </row>
    <row r="1563" spans="11:11">
      <c r="K1563" s="61"/>
    </row>
    <row r="1564" spans="11:11">
      <c r="K1564" s="61">
        <v>2781</v>
      </c>
    </row>
    <row r="1565" spans="11:11">
      <c r="K1565" s="61"/>
    </row>
    <row r="1566" ht="14.25" spans="11:11">
      <c r="K1566" s="61">
        <v>627.2</v>
      </c>
    </row>
    <row r="1567" ht="14.25" spans="11:11">
      <c r="K1567" s="61">
        <v>1728</v>
      </c>
    </row>
    <row r="1568" spans="11:11">
      <c r="K1568" s="61">
        <v>3328</v>
      </c>
    </row>
    <row r="1569" spans="11:11">
      <c r="K1569" s="61"/>
    </row>
    <row r="1570" spans="11:11">
      <c r="K1570" s="61">
        <v>4240</v>
      </c>
    </row>
    <row r="1571" spans="11:11">
      <c r="K1571" s="61"/>
    </row>
    <row r="1572" spans="11:11">
      <c r="K1572" s="61">
        <v>1920</v>
      </c>
    </row>
    <row r="1573" spans="11:11">
      <c r="K1573" s="61"/>
    </row>
    <row r="1574" spans="11:11">
      <c r="K1574" s="15">
        <v>1600</v>
      </c>
    </row>
    <row r="1575" spans="11:11">
      <c r="K1575" s="15"/>
    </row>
    <row r="1576" ht="14.25" spans="11:11">
      <c r="K1576" s="61">
        <v>2944</v>
      </c>
    </row>
    <row r="1577" ht="14.25" spans="11:11">
      <c r="K1577" s="61">
        <v>1200</v>
      </c>
    </row>
    <row r="1578" ht="14.25" spans="11:11">
      <c r="K1578" s="61">
        <v>2560</v>
      </c>
    </row>
    <row r="1579" spans="11:11">
      <c r="K1579" s="62">
        <v>3160</v>
      </c>
    </row>
    <row r="1580" spans="11:11">
      <c r="K1580" s="62"/>
    </row>
    <row r="1581" spans="11:11">
      <c r="K1581" s="62"/>
    </row>
    <row r="1582" ht="14.25" spans="11:11">
      <c r="K1582" s="61">
        <v>624</v>
      </c>
    </row>
    <row r="1583" ht="14.25" spans="11:11">
      <c r="K1583" s="63">
        <v>1500</v>
      </c>
    </row>
    <row r="1584" spans="11:11">
      <c r="K1584" s="63">
        <v>2080</v>
      </c>
    </row>
    <row r="1585" spans="11:11">
      <c r="K1585" s="63"/>
    </row>
    <row r="1586" ht="14.25" spans="11:11">
      <c r="K1586" s="63">
        <v>896</v>
      </c>
    </row>
    <row r="1587" ht="14.25" spans="11:11">
      <c r="K1587" s="60">
        <v>1704</v>
      </c>
    </row>
    <row r="1588" ht="14.25" spans="11:11">
      <c r="K1588" s="47">
        <v>672</v>
      </c>
    </row>
    <row r="1589" spans="11:11">
      <c r="K1589" s="47">
        <v>4360</v>
      </c>
    </row>
    <row r="1590" spans="11:11">
      <c r="K1590" s="47"/>
    </row>
    <row r="1591" ht="14.25" spans="11:11">
      <c r="K1591" s="47">
        <v>960</v>
      </c>
    </row>
    <row r="1592" ht="14.25" spans="11:11">
      <c r="K1592" s="47">
        <v>1000</v>
      </c>
    </row>
    <row r="1593" ht="14.25" spans="11:11">
      <c r="K1593" s="47">
        <v>390</v>
      </c>
    </row>
    <row r="1594" spans="11:11">
      <c r="K1594" s="47">
        <v>840</v>
      </c>
    </row>
    <row r="1595" spans="11:11">
      <c r="K1595" s="47"/>
    </row>
    <row r="1596" ht="14.25" spans="11:11">
      <c r="K1596" s="47">
        <v>1280</v>
      </c>
    </row>
    <row r="1597" spans="11:11">
      <c r="K1597" s="47">
        <v>1504</v>
      </c>
    </row>
    <row r="1598" spans="11:11">
      <c r="K1598" s="47"/>
    </row>
    <row r="1599" spans="11:11">
      <c r="K1599" s="47">
        <v>2040</v>
      </c>
    </row>
    <row r="1600" spans="11:11">
      <c r="K1600" s="47"/>
    </row>
    <row r="1601" spans="11:11">
      <c r="K1601" s="47"/>
    </row>
    <row r="1602" ht="14.25" spans="11:11">
      <c r="K1602" s="64">
        <v>720</v>
      </c>
    </row>
    <row r="1603" ht="14.25" spans="11:11">
      <c r="K1603" s="65">
        <v>1736</v>
      </c>
    </row>
    <row r="1604" ht="14.25" spans="11:11">
      <c r="K1604" s="64">
        <v>640</v>
      </c>
    </row>
    <row r="1605" spans="11:11">
      <c r="K1605" s="64">
        <v>1880</v>
      </c>
    </row>
    <row r="1606" spans="11:11">
      <c r="K1606" s="64"/>
    </row>
    <row r="1607" spans="11:11">
      <c r="K1607" s="47">
        <v>1074</v>
      </c>
    </row>
    <row r="1608" spans="11:11">
      <c r="K1608" s="47"/>
    </row>
    <row r="1609" ht="14.25" spans="11:11">
      <c r="K1609" s="64">
        <v>1280</v>
      </c>
    </row>
    <row r="1610" spans="11:11">
      <c r="K1610" s="61">
        <v>1376</v>
      </c>
    </row>
    <row r="1611" spans="11:11">
      <c r="K1611" s="61"/>
    </row>
    <row r="1612" ht="14.25" spans="11:11">
      <c r="K1612" s="60">
        <v>176</v>
      </c>
    </row>
    <row r="1613" spans="11:11">
      <c r="K1613" s="47">
        <v>1632</v>
      </c>
    </row>
    <row r="1614" spans="11:11">
      <c r="K1614" s="47"/>
    </row>
    <row r="1615" spans="11:11">
      <c r="K1615" s="47"/>
    </row>
    <row r="1616" ht="14.25" spans="11:11">
      <c r="K1616" s="60">
        <v>500</v>
      </c>
    </row>
    <row r="1617" ht="14.25" spans="11:11">
      <c r="K1617" s="61">
        <v>648</v>
      </c>
    </row>
    <row r="1618" ht="14.25" spans="11:11">
      <c r="K1618" s="47">
        <v>1152</v>
      </c>
    </row>
    <row r="1619" spans="11:11">
      <c r="K1619" s="61">
        <v>2000</v>
      </c>
    </row>
    <row r="1620" spans="11:11">
      <c r="K1620" s="61"/>
    </row>
    <row r="1621" ht="14.25" spans="11:11">
      <c r="K1621" s="61">
        <v>4480</v>
      </c>
    </row>
    <row r="1622" ht="14.25" spans="11:11">
      <c r="K1622" s="61">
        <v>960</v>
      </c>
    </row>
    <row r="1623" spans="11:11">
      <c r="K1623" s="61">
        <v>740</v>
      </c>
    </row>
    <row r="1624" spans="11:11">
      <c r="K1624" s="61"/>
    </row>
    <row r="1625" ht="14.25" spans="11:11">
      <c r="K1625" s="61">
        <v>2560</v>
      </c>
    </row>
    <row r="1626" spans="11:11">
      <c r="K1626" s="61">
        <v>2192</v>
      </c>
    </row>
    <row r="1627" spans="11:11">
      <c r="K1627" s="61"/>
    </row>
    <row r="1628" ht="14.25" spans="11:11">
      <c r="K1628" s="61">
        <v>832</v>
      </c>
    </row>
    <row r="1629" ht="14.25" spans="11:11">
      <c r="K1629" s="61">
        <v>4800</v>
      </c>
    </row>
    <row r="1630" spans="11:11">
      <c r="K1630" s="61">
        <v>3180</v>
      </c>
    </row>
    <row r="1631" spans="11:11">
      <c r="K1631" s="61"/>
    </row>
    <row r="1632" spans="11:11">
      <c r="K1632" s="61"/>
    </row>
    <row r="1633" spans="11:11">
      <c r="K1633" s="61"/>
    </row>
    <row r="1634" spans="11:11">
      <c r="K1634" s="62">
        <v>2960</v>
      </c>
    </row>
    <row r="1635" spans="11:11">
      <c r="K1635" s="62"/>
    </row>
    <row r="1636" spans="11:11">
      <c r="K1636" s="62"/>
    </row>
    <row r="1637" ht="14.25" spans="11:11">
      <c r="K1637" s="47">
        <v>1050</v>
      </c>
    </row>
    <row r="1638" ht="14.25" spans="11:11">
      <c r="K1638" s="47">
        <v>240</v>
      </c>
    </row>
    <row r="1639" spans="11:11">
      <c r="K1639" s="47">
        <v>2488</v>
      </c>
    </row>
    <row r="1640" spans="11:11">
      <c r="K1640" s="47"/>
    </row>
    <row r="1641" spans="11:11">
      <c r="K1641" s="47"/>
    </row>
    <row r="1642" spans="11:11">
      <c r="K1642" s="61">
        <v>2560</v>
      </c>
    </row>
    <row r="1643" spans="11:11">
      <c r="K1643" s="61"/>
    </row>
    <row r="1644" ht="14.25" spans="11:11">
      <c r="K1644" s="61">
        <v>960</v>
      </c>
    </row>
    <row r="1645" spans="11:11">
      <c r="K1645" s="61">
        <v>900</v>
      </c>
    </row>
    <row r="1646" spans="11:11">
      <c r="K1646" s="61"/>
    </row>
    <row r="1647" spans="11:11">
      <c r="K1647" s="60">
        <v>1800</v>
      </c>
    </row>
    <row r="1648" spans="11:11">
      <c r="K1648" s="60"/>
    </row>
    <row r="1649" spans="11:11">
      <c r="K1649" s="60"/>
    </row>
    <row r="1650" ht="14.25" spans="11:11">
      <c r="K1650" s="47">
        <v>1280</v>
      </c>
    </row>
    <row r="1651" spans="11:11">
      <c r="K1651" s="47">
        <v>1120</v>
      </c>
    </row>
    <row r="1652" spans="11:11">
      <c r="K1652" s="47"/>
    </row>
    <row r="1653" ht="14.25" spans="11:11">
      <c r="K1653" s="61">
        <v>720</v>
      </c>
    </row>
    <row r="1654" ht="14.25" spans="11:11">
      <c r="K1654" s="61">
        <v>1280</v>
      </c>
    </row>
    <row r="1655" ht="14.25" spans="11:11">
      <c r="K1655" s="64">
        <v>1280</v>
      </c>
    </row>
    <row r="1656" ht="14.25" spans="11:11">
      <c r="K1656" s="64">
        <v>320</v>
      </c>
    </row>
    <row r="1657" spans="11:11">
      <c r="K1657" s="64">
        <v>768</v>
      </c>
    </row>
    <row r="1658" spans="11:11">
      <c r="K1658" s="64"/>
    </row>
    <row r="1659" ht="14.25" spans="11:11">
      <c r="K1659" s="64">
        <v>1280</v>
      </c>
    </row>
    <row r="1660" ht="14.25" spans="11:11">
      <c r="K1660" s="64">
        <v>320</v>
      </c>
    </row>
    <row r="1661" ht="14.25" spans="11:11">
      <c r="K1661" s="64">
        <v>480</v>
      </c>
    </row>
    <row r="1662" spans="11:11">
      <c r="K1662" s="62">
        <v>3968</v>
      </c>
    </row>
    <row r="1663" spans="11:11">
      <c r="K1663" s="62"/>
    </row>
    <row r="1664" spans="11:11">
      <c r="K1664" s="62"/>
    </row>
    <row r="1665" spans="11:11">
      <c r="K1665" s="62"/>
    </row>
    <row r="1666" spans="11:11">
      <c r="K1666" s="47">
        <v>2100</v>
      </c>
    </row>
    <row r="1667" spans="11:11">
      <c r="K1667" s="47"/>
    </row>
    <row r="1668" spans="11:11">
      <c r="K1668" s="61">
        <v>1628</v>
      </c>
    </row>
    <row r="1669" spans="11:11">
      <c r="K1669" s="61"/>
    </row>
    <row r="1670" ht="14.25" spans="11:11">
      <c r="K1670" s="61">
        <v>3072</v>
      </c>
    </row>
    <row r="1671" spans="11:11">
      <c r="K1671" s="61">
        <v>1200</v>
      </c>
    </row>
    <row r="1672" spans="11:11">
      <c r="K1672" s="61"/>
    </row>
    <row r="1673" ht="14.25" spans="11:11">
      <c r="K1673" s="66">
        <v>3384</v>
      </c>
    </row>
    <row r="1674" ht="14.25" spans="11:11">
      <c r="K1674" s="35">
        <v>640</v>
      </c>
    </row>
    <row r="1675" spans="11:11">
      <c r="K1675" s="35">
        <v>4400</v>
      </c>
    </row>
    <row r="1676" spans="11:11">
      <c r="K1676" s="35"/>
    </row>
    <row r="1677" spans="11:11">
      <c r="K1677" s="35"/>
    </row>
    <row r="1678" spans="11:11">
      <c r="K1678" s="35">
        <v>2920</v>
      </c>
    </row>
    <row r="1679" spans="11:11">
      <c r="K1679" s="35"/>
    </row>
    <row r="1680" spans="11:11">
      <c r="K1680" s="35"/>
    </row>
    <row r="1681" ht="14.25" spans="11:11">
      <c r="K1681" s="47">
        <v>1776</v>
      </c>
    </row>
    <row r="1682" spans="11:11">
      <c r="K1682" s="47">
        <v>1104</v>
      </c>
    </row>
    <row r="1683" spans="11:11">
      <c r="K1683" s="47"/>
    </row>
    <row r="1684" ht="14.25" spans="11:11">
      <c r="K1684" s="64">
        <v>640</v>
      </c>
    </row>
    <row r="1685" ht="14.25" spans="11:11">
      <c r="K1685" s="65">
        <v>200</v>
      </c>
    </row>
    <row r="1686" spans="11:11">
      <c r="K1686" s="64">
        <v>720</v>
      </c>
    </row>
    <row r="1687" spans="11:11">
      <c r="K1687" s="64"/>
    </row>
    <row r="1688" ht="14.25" spans="11:11">
      <c r="K1688" s="64">
        <f>240</f>
        <v>240</v>
      </c>
    </row>
    <row r="1689" spans="11:11">
      <c r="K1689" s="64">
        <v>1280</v>
      </c>
    </row>
    <row r="1690" spans="11:11">
      <c r="K1690" s="64"/>
    </row>
    <row r="1691" ht="14.25" spans="11:11">
      <c r="K1691" s="64">
        <v>600</v>
      </c>
    </row>
    <row r="1692" ht="14.25" spans="11:11">
      <c r="K1692" s="64">
        <v>480</v>
      </c>
    </row>
    <row r="1693" ht="14.25" spans="11:11">
      <c r="K1693" s="65">
        <v>600</v>
      </c>
    </row>
    <row r="1694" ht="14.25" spans="11:11">
      <c r="K1694" s="64">
        <v>1600</v>
      </c>
    </row>
    <row r="1695" ht="14.25" spans="11:11">
      <c r="K1695" s="64">
        <v>216</v>
      </c>
    </row>
    <row r="1696" ht="14.25" spans="11:11">
      <c r="K1696" s="65">
        <v>840</v>
      </c>
    </row>
    <row r="1697" spans="11:11">
      <c r="K1697" s="32">
        <v>4440</v>
      </c>
    </row>
    <row r="1698" spans="11:11">
      <c r="K1698" s="32"/>
    </row>
    <row r="1699" spans="11:11">
      <c r="K1699" s="32"/>
    </row>
    <row r="1700" spans="11:11">
      <c r="K1700" s="32"/>
    </row>
    <row r="1701" spans="11:11">
      <c r="K1701" s="32"/>
    </row>
    <row r="1702" spans="11:11">
      <c r="K1702" s="59">
        <v>1800</v>
      </c>
    </row>
    <row r="1703" spans="11:11">
      <c r="K1703" s="59"/>
    </row>
    <row r="1704" spans="11:11">
      <c r="K1704" s="59"/>
    </row>
    <row r="1705" ht="14.25" spans="11:11">
      <c r="K1705" s="59">
        <v>1260</v>
      </c>
    </row>
    <row r="1706" ht="14.25" spans="11:11">
      <c r="K1706" s="32">
        <v>264</v>
      </c>
    </row>
    <row r="1707" spans="11:11">
      <c r="K1707" s="32">
        <v>2144</v>
      </c>
    </row>
    <row r="1708" spans="11:11">
      <c r="K1708" s="32"/>
    </row>
    <row r="1709" ht="14.25" spans="11:11">
      <c r="K1709" s="59">
        <v>990</v>
      </c>
    </row>
    <row r="1710" ht="14.25" spans="11:11">
      <c r="K1710" s="59">
        <v>720</v>
      </c>
    </row>
    <row r="1711" ht="14.25" spans="11:11">
      <c r="K1711" s="59">
        <v>768</v>
      </c>
    </row>
    <row r="1712" ht="14.25" spans="11:11">
      <c r="K1712" s="59">
        <v>297</v>
      </c>
    </row>
    <row r="1713" ht="14.25" spans="11:11">
      <c r="K1713" s="59">
        <v>2250</v>
      </c>
    </row>
    <row r="1714" ht="14.25" spans="11:11">
      <c r="K1714" s="59">
        <v>288</v>
      </c>
    </row>
    <row r="1715" ht="14.25" spans="11:11">
      <c r="K1715" s="59">
        <v>384</v>
      </c>
    </row>
    <row r="1716" ht="14.25" spans="11:11">
      <c r="K1716" s="53">
        <v>1600</v>
      </c>
    </row>
    <row r="1717" ht="14.25" spans="11:11">
      <c r="K1717" s="59">
        <v>5000</v>
      </c>
    </row>
    <row r="1718" spans="11:11">
      <c r="K1718" s="59">
        <v>2400</v>
      </c>
    </row>
    <row r="1719" spans="11:11">
      <c r="K1719" s="59"/>
    </row>
    <row r="1720" ht="14.25" spans="11:11">
      <c r="K1720" s="59">
        <v>1920</v>
      </c>
    </row>
    <row r="1721" ht="14.25" spans="11:11">
      <c r="K1721" s="59">
        <v>1400</v>
      </c>
    </row>
    <row r="1722" ht="14.25" spans="11:11">
      <c r="K1722" s="59">
        <v>720</v>
      </c>
    </row>
    <row r="1723" spans="11:11">
      <c r="K1723" s="59">
        <v>4352</v>
      </c>
    </row>
    <row r="1724" spans="11:11">
      <c r="K1724" s="59"/>
    </row>
    <row r="1725" spans="11:11">
      <c r="K1725" s="59">
        <v>2272</v>
      </c>
    </row>
    <row r="1726" spans="11:11">
      <c r="K1726" s="59"/>
    </row>
    <row r="1727" spans="11:11">
      <c r="K1727" s="59">
        <v>3540</v>
      </c>
    </row>
    <row r="1728" spans="11:11">
      <c r="K1728" s="59"/>
    </row>
    <row r="1729" spans="11:11">
      <c r="K1729" s="59"/>
    </row>
    <row r="1730" spans="11:11">
      <c r="K1730" s="59"/>
    </row>
    <row r="1731" ht="14.25" spans="11:11">
      <c r="K1731" s="59">
        <v>1000</v>
      </c>
    </row>
    <row r="1732" ht="14.25" spans="11:11">
      <c r="K1732" s="59">
        <v>360</v>
      </c>
    </row>
    <row r="1733" ht="14.25" spans="11:11">
      <c r="K1733" s="59">
        <v>2560</v>
      </c>
    </row>
    <row r="1734" ht="14.25" spans="11:11">
      <c r="K1734" s="59">
        <v>576</v>
      </c>
    </row>
    <row r="1735" ht="14.25" spans="11:11">
      <c r="K1735" s="59">
        <v>480</v>
      </c>
    </row>
    <row r="1736" ht="14.25" spans="11:11">
      <c r="K1736" s="59">
        <v>336</v>
      </c>
    </row>
    <row r="1737" ht="14.25" spans="11:11">
      <c r="K1737" s="59">
        <v>2240</v>
      </c>
    </row>
    <row r="1738" ht="14.25" spans="11:11">
      <c r="K1738" s="59">
        <v>480</v>
      </c>
    </row>
    <row r="1739" spans="11:11">
      <c r="K1739" s="59">
        <v>816</v>
      </c>
    </row>
    <row r="1740" spans="11:11">
      <c r="K1740" s="59"/>
    </row>
    <row r="1741" ht="14.25" spans="11:11">
      <c r="K1741" s="59">
        <v>1728</v>
      </c>
    </row>
    <row r="1742" ht="14.25" spans="11:11">
      <c r="K1742" s="59">
        <v>889.6</v>
      </c>
    </row>
    <row r="1743" ht="14.25" spans="11:11">
      <c r="K1743" s="59">
        <v>1280</v>
      </c>
    </row>
    <row r="1744" ht="14.25" spans="11:11">
      <c r="K1744" s="59">
        <v>720</v>
      </c>
    </row>
    <row r="1745" ht="14.25" spans="11:11">
      <c r="K1745" s="59">
        <v>2000</v>
      </c>
    </row>
    <row r="1746" ht="14.25" spans="11:11">
      <c r="K1746" s="59">
        <v>1920</v>
      </c>
    </row>
    <row r="1747" ht="14.25" spans="11:11">
      <c r="K1747" s="59">
        <v>3024</v>
      </c>
    </row>
    <row r="1748" ht="14.25" spans="11:11">
      <c r="K1748" s="59">
        <v>3520</v>
      </c>
    </row>
    <row r="1749" ht="14.25" spans="11:11">
      <c r="K1749" s="59">
        <v>2560</v>
      </c>
    </row>
    <row r="1750" ht="14.25" spans="11:11">
      <c r="K1750" s="59">
        <v>1216</v>
      </c>
    </row>
    <row r="1751" ht="14.25" spans="11:11">
      <c r="K1751" s="59">
        <v>1920</v>
      </c>
    </row>
    <row r="1752" ht="14.25" spans="11:11">
      <c r="K1752" s="59">
        <v>1920</v>
      </c>
    </row>
    <row r="1753" ht="14.25" spans="11:11">
      <c r="K1753" s="59">
        <v>2400</v>
      </c>
    </row>
    <row r="1754" spans="11:11">
      <c r="K1754" s="59">
        <v>5000</v>
      </c>
    </row>
    <row r="1755" spans="11:11">
      <c r="K1755" s="59"/>
    </row>
    <row r="1756" ht="14.25" spans="11:11">
      <c r="K1756" s="59">
        <v>2560</v>
      </c>
    </row>
    <row r="1757" ht="14.25" spans="11:11">
      <c r="K1757" s="59">
        <v>3072</v>
      </c>
    </row>
    <row r="1758" ht="14.25" spans="11:11">
      <c r="K1758" s="59">
        <v>1920</v>
      </c>
    </row>
    <row r="1759" ht="14.25" spans="11:11">
      <c r="K1759" s="59">
        <v>2240</v>
      </c>
    </row>
    <row r="1760" ht="14.25" spans="11:11">
      <c r="K1760" s="59">
        <v>1280</v>
      </c>
    </row>
    <row r="1761" ht="14.25" spans="11:11">
      <c r="K1761" s="59">
        <v>1472</v>
      </c>
    </row>
    <row r="1762" ht="14.25" spans="11:11">
      <c r="K1762" s="67">
        <v>5000</v>
      </c>
    </row>
    <row r="1763" spans="11:11">
      <c r="K1763" s="59">
        <v>4750</v>
      </c>
    </row>
    <row r="1764" spans="11:11">
      <c r="K1764" s="59"/>
    </row>
    <row r="1765" ht="14.25" spans="11:11">
      <c r="K1765" s="59">
        <v>2240</v>
      </c>
    </row>
    <row r="1766" ht="14.25" spans="11:11">
      <c r="K1766" s="59">
        <v>3840</v>
      </c>
    </row>
    <row r="1767" spans="11:11">
      <c r="K1767" s="59">
        <v>1392</v>
      </c>
    </row>
    <row r="1768" spans="11:11">
      <c r="K1768" s="59"/>
    </row>
    <row r="1769" ht="14.25" spans="11:11">
      <c r="K1769" s="59">
        <v>3080</v>
      </c>
    </row>
    <row r="1770" ht="14.25" spans="11:11">
      <c r="K1770" s="59">
        <v>3200</v>
      </c>
    </row>
    <row r="1771" ht="14.25" spans="11:11">
      <c r="K1771" s="59">
        <v>480</v>
      </c>
    </row>
    <row r="1772" ht="14.25" spans="11:11">
      <c r="K1772" s="59">
        <v>1280</v>
      </c>
    </row>
    <row r="1773" ht="14.25" spans="11:11">
      <c r="K1773" s="59">
        <v>1344</v>
      </c>
    </row>
    <row r="1774" ht="14.25" spans="11:11">
      <c r="K1774" s="59">
        <v>3840</v>
      </c>
    </row>
    <row r="1775" ht="14.25" spans="11:11">
      <c r="K1775" s="59">
        <v>1408</v>
      </c>
    </row>
    <row r="1776" spans="11:11">
      <c r="K1776" s="59">
        <v>4192</v>
      </c>
    </row>
    <row r="1777" spans="11:11">
      <c r="K1777" s="59"/>
    </row>
    <row r="1778" ht="14.25" spans="11:11">
      <c r="K1778" s="59">
        <v>691.2</v>
      </c>
    </row>
    <row r="1779" ht="14.25" spans="11:11">
      <c r="K1779" s="68">
        <v>1248</v>
      </c>
    </row>
    <row r="1780" ht="14.25" spans="11:11">
      <c r="K1780" s="68">
        <v>1680</v>
      </c>
    </row>
    <row r="1781" spans="11:11">
      <c r="K1781" s="68">
        <v>4000</v>
      </c>
    </row>
    <row r="1782" spans="11:11">
      <c r="K1782" s="69"/>
    </row>
    <row r="1783" spans="11:11">
      <c r="K1783" s="59">
        <v>1600</v>
      </c>
    </row>
    <row r="1784" spans="11:11">
      <c r="K1784" s="59"/>
    </row>
    <row r="1785" ht="14.25" spans="11:11">
      <c r="K1785" s="59">
        <v>4000</v>
      </c>
    </row>
    <row r="1786" ht="14.25" spans="11:11">
      <c r="K1786" s="59">
        <v>832</v>
      </c>
    </row>
    <row r="1787" ht="14.25" spans="11:11">
      <c r="K1787" s="59">
        <v>960</v>
      </c>
    </row>
    <row r="1788" ht="14.25" spans="11:11">
      <c r="K1788" s="59">
        <v>2240</v>
      </c>
    </row>
    <row r="1789" ht="14.25" spans="11:11">
      <c r="K1789" s="68">
        <v>768</v>
      </c>
    </row>
    <row r="1790" spans="11:11">
      <c r="K1790" s="68">
        <v>2800</v>
      </c>
    </row>
    <row r="1791" spans="11:11">
      <c r="K1791" s="69"/>
    </row>
    <row r="1792" spans="11:11">
      <c r="K1792" s="68">
        <v>1200</v>
      </c>
    </row>
    <row r="1793" spans="11:11">
      <c r="K1793" s="69"/>
    </row>
    <row r="1794" ht="14.25" spans="11:11">
      <c r="K1794" s="59">
        <v>1536</v>
      </c>
    </row>
    <row r="1795" ht="14.25" spans="11:11">
      <c r="K1795" s="59">
        <v>960</v>
      </c>
    </row>
    <row r="1796" ht="14.25" spans="11:11">
      <c r="K1796" s="59">
        <v>480</v>
      </c>
    </row>
    <row r="1797" ht="14.25" spans="11:11">
      <c r="K1797" s="59">
        <v>1024</v>
      </c>
    </row>
    <row r="1798" ht="14.25" spans="11:11">
      <c r="K1798" s="59">
        <v>1728</v>
      </c>
    </row>
    <row r="1799" ht="14.25" spans="11:11">
      <c r="K1799" s="59">
        <v>1920</v>
      </c>
    </row>
    <row r="1800" ht="14.25" spans="11:11">
      <c r="K1800" s="59">
        <v>1008</v>
      </c>
    </row>
    <row r="1801" ht="14.25" spans="11:11">
      <c r="K1801" s="59">
        <v>1920</v>
      </c>
    </row>
    <row r="1802" ht="14.25" spans="11:11">
      <c r="K1802" s="59">
        <v>2560</v>
      </c>
    </row>
    <row r="1803" ht="14.25" spans="11:11">
      <c r="K1803" s="59">
        <v>1280</v>
      </c>
    </row>
    <row r="1804" ht="14.25" spans="11:11">
      <c r="K1804" s="70">
        <v>720</v>
      </c>
    </row>
    <row r="1805" ht="14.25" spans="11:11">
      <c r="K1805" s="59">
        <v>972.8</v>
      </c>
    </row>
    <row r="1806" spans="11:11">
      <c r="K1806" s="59">
        <v>4960</v>
      </c>
    </row>
    <row r="1807" spans="11:11">
      <c r="K1807" s="59"/>
    </row>
    <row r="1808" spans="11:11">
      <c r="K1808" s="59">
        <v>960</v>
      </c>
    </row>
    <row r="1809" spans="11:11">
      <c r="K1809" s="59"/>
    </row>
    <row r="1810" spans="11:11">
      <c r="K1810" s="59">
        <v>1440</v>
      </c>
    </row>
    <row r="1811" spans="11:11">
      <c r="K1811" s="59"/>
    </row>
    <row r="1812" spans="11:11">
      <c r="K1812" s="59">
        <v>1600</v>
      </c>
    </row>
    <row r="1813" spans="11:11">
      <c r="K1813" s="59"/>
    </row>
    <row r="1814" ht="14.25" spans="11:11">
      <c r="K1814" s="59">
        <v>1440</v>
      </c>
    </row>
    <row r="1815" ht="14.25" spans="11:11">
      <c r="K1815" s="59">
        <v>2240</v>
      </c>
    </row>
    <row r="1816" ht="14.25" spans="11:11">
      <c r="K1816" s="70">
        <v>1920</v>
      </c>
    </row>
    <row r="1817" ht="14.25" spans="11:11">
      <c r="K1817" s="70">
        <v>2760</v>
      </c>
    </row>
    <row r="1818" spans="11:11">
      <c r="K1818" s="59">
        <v>2816</v>
      </c>
    </row>
    <row r="1819" spans="11:11">
      <c r="K1819" s="59"/>
    </row>
    <row r="1820" spans="11:11">
      <c r="K1820" s="59"/>
    </row>
    <row r="1821" spans="11:11">
      <c r="K1821" s="59">
        <v>2880</v>
      </c>
    </row>
    <row r="1822" spans="11:11">
      <c r="K1822" s="59"/>
    </row>
    <row r="1823" ht="14.25" spans="11:11">
      <c r="K1823" s="59">
        <v>1152</v>
      </c>
    </row>
    <row r="1824" ht="14.25" spans="11:11">
      <c r="K1824" s="59">
        <v>960</v>
      </c>
    </row>
    <row r="1825" ht="14.25" spans="11:11">
      <c r="K1825" s="59">
        <v>1408</v>
      </c>
    </row>
    <row r="1826" ht="14.25" spans="11:11">
      <c r="K1826" s="59">
        <v>3200</v>
      </c>
    </row>
    <row r="1827" ht="14.25" spans="11:11">
      <c r="K1827" s="59">
        <v>1280</v>
      </c>
    </row>
    <row r="1828" ht="14.25" spans="11:11">
      <c r="K1828" s="59">
        <v>832</v>
      </c>
    </row>
    <row r="1829" ht="14.25" spans="11:11">
      <c r="K1829" s="59">
        <v>1600</v>
      </c>
    </row>
    <row r="1830" ht="14.25" spans="11:11">
      <c r="K1830" s="59">
        <v>520</v>
      </c>
    </row>
    <row r="1831" ht="14.25" spans="11:11">
      <c r="K1831" s="53">
        <v>672</v>
      </c>
    </row>
    <row r="1832" spans="11:11">
      <c r="K1832" s="53">
        <v>1476</v>
      </c>
    </row>
    <row r="1833" spans="11:11">
      <c r="K1833" s="53"/>
    </row>
    <row r="1834" spans="11:11">
      <c r="K1834" s="53">
        <v>5000</v>
      </c>
    </row>
    <row r="1835" spans="11:11">
      <c r="K1835" s="53"/>
    </row>
    <row r="1836" spans="11:11">
      <c r="K1836" s="53">
        <v>1248</v>
      </c>
    </row>
    <row r="1837" spans="11:11">
      <c r="K1837" s="53"/>
    </row>
    <row r="1838" spans="11:11">
      <c r="K1838" s="53">
        <v>3960</v>
      </c>
    </row>
    <row r="1839" spans="11:11">
      <c r="K1839" s="53"/>
    </row>
    <row r="1840" ht="14.25" spans="11:11">
      <c r="K1840" s="53">
        <v>720</v>
      </c>
    </row>
    <row r="1841" spans="11:11">
      <c r="K1841" s="53">
        <v>4160</v>
      </c>
    </row>
    <row r="1842" spans="11:11">
      <c r="K1842" s="53"/>
    </row>
    <row r="1843" spans="11:11">
      <c r="K1843" s="59">
        <v>960</v>
      </c>
    </row>
    <row r="1844" spans="11:11">
      <c r="K1844" s="59"/>
    </row>
    <row r="1845" ht="14.25" spans="11:11">
      <c r="K1845" s="59">
        <v>480</v>
      </c>
    </row>
    <row r="1846" ht="14.25" spans="11:11">
      <c r="K1846" s="59">
        <v>1280</v>
      </c>
    </row>
    <row r="1847" ht="14.25" spans="11:11">
      <c r="K1847" s="59">
        <v>240</v>
      </c>
    </row>
    <row r="1848" ht="14.25" spans="11:11">
      <c r="K1848" s="59">
        <v>360</v>
      </c>
    </row>
    <row r="1849" ht="14.25" spans="11:11">
      <c r="K1849" s="59">
        <v>5000</v>
      </c>
    </row>
    <row r="1850" ht="14.25" spans="11:11">
      <c r="K1850" s="59">
        <v>5000</v>
      </c>
    </row>
    <row r="1851" ht="14.25" spans="11:11">
      <c r="K1851" s="59">
        <v>960</v>
      </c>
    </row>
    <row r="1852" ht="14.25" spans="11:11">
      <c r="K1852" s="59">
        <v>300</v>
      </c>
    </row>
    <row r="1853" spans="11:11">
      <c r="K1853" s="59">
        <v>440</v>
      </c>
    </row>
    <row r="1854" spans="11:11">
      <c r="K1854" s="59"/>
    </row>
    <row r="1855" spans="11:11">
      <c r="K1855" s="59">
        <v>2560</v>
      </c>
    </row>
    <row r="1856" spans="11:11">
      <c r="K1856" s="59"/>
    </row>
    <row r="1857" spans="11:11">
      <c r="K1857" s="59"/>
    </row>
    <row r="1858" ht="14.25" spans="11:11">
      <c r="K1858" s="59">
        <v>480</v>
      </c>
    </row>
    <row r="1859" ht="14.25" spans="11:11">
      <c r="K1859" s="70">
        <v>5000</v>
      </c>
    </row>
    <row r="1860" ht="14.25" spans="11:11">
      <c r="K1860" s="59">
        <v>1600</v>
      </c>
    </row>
    <row r="1861" ht="14.25" spans="11:11">
      <c r="K1861" s="59">
        <v>3200</v>
      </c>
    </row>
    <row r="1862" ht="14.25" spans="11:11">
      <c r="K1862" s="59">
        <v>2240</v>
      </c>
    </row>
    <row r="1863" ht="14.25" spans="11:11">
      <c r="K1863" s="59">
        <v>928</v>
      </c>
    </row>
    <row r="1864" spans="11:11">
      <c r="K1864" s="16">
        <v>1760</v>
      </c>
    </row>
    <row r="1865" spans="11:11">
      <c r="K1865" s="16"/>
    </row>
    <row r="1866" spans="11:11">
      <c r="K1866" s="59">
        <v>3000</v>
      </c>
    </row>
    <row r="1867" spans="11:11">
      <c r="K1867" s="59"/>
    </row>
    <row r="1868" spans="11:11">
      <c r="K1868" s="59">
        <v>3360</v>
      </c>
    </row>
    <row r="1869" spans="11:11">
      <c r="K1869" s="59"/>
    </row>
    <row r="1870" ht="14.25" spans="11:11">
      <c r="K1870" s="59">
        <v>1280</v>
      </c>
    </row>
    <row r="1871" ht="14.25" spans="11:11">
      <c r="K1871" s="67">
        <v>1440</v>
      </c>
    </row>
    <row r="1872" ht="14.25" spans="11:11">
      <c r="K1872" s="67">
        <v>1920</v>
      </c>
    </row>
    <row r="1873" ht="14.25" spans="11:11">
      <c r="K1873" s="67">
        <v>4320</v>
      </c>
    </row>
    <row r="1874" spans="11:11">
      <c r="K1874" s="67">
        <v>2280</v>
      </c>
    </row>
    <row r="1875" spans="11:11">
      <c r="K1875" s="67"/>
    </row>
    <row r="1876" spans="11:11">
      <c r="K1876" s="53">
        <v>1368</v>
      </c>
    </row>
    <row r="1877" spans="11:11">
      <c r="K1877" s="53"/>
    </row>
    <row r="1878" spans="11:11">
      <c r="K1878" s="53">
        <v>1864</v>
      </c>
    </row>
    <row r="1879" spans="11:11">
      <c r="K1879" s="53"/>
    </row>
    <row r="1880" spans="11:11">
      <c r="K1880" s="67">
        <v>5000</v>
      </c>
    </row>
    <row r="1881" spans="11:11">
      <c r="K1881" s="67"/>
    </row>
    <row r="1882" spans="11:11">
      <c r="K1882" s="67"/>
    </row>
    <row r="1883" spans="11:11">
      <c r="K1883" s="67">
        <v>3480</v>
      </c>
    </row>
    <row r="1884" spans="11:11">
      <c r="K1884" s="67"/>
    </row>
    <row r="1885" spans="11:11">
      <c r="K1885" s="67"/>
    </row>
    <row r="1886" spans="11:11">
      <c r="K1886" s="67"/>
    </row>
    <row r="1887" ht="14.25" spans="11:11">
      <c r="K1887" s="67">
        <v>1440</v>
      </c>
    </row>
    <row r="1888" spans="11:11">
      <c r="K1888" s="67">
        <v>1440</v>
      </c>
    </row>
    <row r="1889" spans="11:11">
      <c r="K1889" s="67"/>
    </row>
    <row r="1890" spans="11:11">
      <c r="K1890" s="67">
        <v>4360</v>
      </c>
    </row>
    <row r="1891" spans="11:11">
      <c r="K1891" s="67"/>
    </row>
    <row r="1892" spans="11:11">
      <c r="K1892" s="67"/>
    </row>
    <row r="1893" ht="14.25" spans="11:11">
      <c r="K1893" s="67">
        <v>1008</v>
      </c>
    </row>
    <row r="1894" ht="14.25" spans="11:11">
      <c r="K1894" s="67">
        <v>1920</v>
      </c>
    </row>
    <row r="1895" spans="11:11">
      <c r="K1895" s="15">
        <v>752</v>
      </c>
    </row>
    <row r="1896" spans="11:11">
      <c r="K1896" s="15"/>
    </row>
    <row r="1897" ht="14.25" spans="11:11">
      <c r="K1897" s="15">
        <v>4000</v>
      </c>
    </row>
    <row r="1898" spans="11:11">
      <c r="K1898" s="15">
        <v>1440</v>
      </c>
    </row>
    <row r="1899" spans="11:11">
      <c r="K1899" s="15"/>
    </row>
    <row r="1900" ht="14.25" spans="11:11">
      <c r="K1900" s="15">
        <v>5000</v>
      </c>
    </row>
    <row r="1901" spans="11:11">
      <c r="K1901" s="15">
        <v>3360</v>
      </c>
    </row>
    <row r="1902" spans="11:11">
      <c r="K1902" s="15"/>
    </row>
    <row r="1903" spans="11:11">
      <c r="K1903" s="15">
        <v>4680</v>
      </c>
    </row>
    <row r="1904" spans="11:11">
      <c r="K1904" s="15"/>
    </row>
    <row r="1905" spans="11:11">
      <c r="K1905" s="15"/>
    </row>
    <row r="1906" spans="11:11">
      <c r="K1906" s="15">
        <v>1232</v>
      </c>
    </row>
    <row r="1907" spans="11:11">
      <c r="K1907" s="15"/>
    </row>
    <row r="1908" ht="14.25" spans="11:11">
      <c r="K1908" s="15">
        <v>192</v>
      </c>
    </row>
    <row r="1909" ht="14.25" spans="11:11">
      <c r="K1909" s="15">
        <v>576</v>
      </c>
    </row>
    <row r="1910" ht="14.25" spans="11:11">
      <c r="K1910" s="15">
        <v>960</v>
      </c>
    </row>
    <row r="1911" ht="14.25" spans="11:11">
      <c r="K1911" s="15">
        <v>1280</v>
      </c>
    </row>
    <row r="1912" ht="14.25" spans="11:11">
      <c r="K1912" s="15">
        <v>240</v>
      </c>
    </row>
    <row r="1913" ht="14.25" spans="11:11">
      <c r="K1913" s="15">
        <v>1920</v>
      </c>
    </row>
    <row r="1914" spans="11:11">
      <c r="K1914" s="15">
        <v>5000</v>
      </c>
    </row>
    <row r="1915" spans="11:11">
      <c r="K1915" s="15"/>
    </row>
    <row r="1916" spans="11:11">
      <c r="K1916" s="15"/>
    </row>
    <row r="1917" ht="14.25" spans="11:11">
      <c r="K1917" s="15">
        <v>1600</v>
      </c>
    </row>
    <row r="1918" spans="11:11">
      <c r="K1918" s="15">
        <v>2196</v>
      </c>
    </row>
    <row r="1919" spans="11:11">
      <c r="K1919" s="15"/>
    </row>
    <row r="1920" spans="11:11">
      <c r="K1920" s="15"/>
    </row>
    <row r="1921" ht="14.25" spans="11:11">
      <c r="K1921" s="15">
        <v>320</v>
      </c>
    </row>
    <row r="1922" ht="14.25" spans="11:11">
      <c r="K1922" s="15">
        <v>800</v>
      </c>
    </row>
    <row r="1923" spans="11:11">
      <c r="K1923" s="15">
        <v>1280</v>
      </c>
    </row>
    <row r="1924" spans="11:11">
      <c r="K1924" s="15"/>
    </row>
    <row r="1925" ht="14.25" spans="11:11">
      <c r="K1925" s="15">
        <v>1280</v>
      </c>
    </row>
    <row r="1926" spans="11:11">
      <c r="K1926" s="54">
        <v>5000</v>
      </c>
    </row>
    <row r="1927" spans="11:11">
      <c r="K1927" s="54"/>
    </row>
    <row r="1928" ht="14.25" spans="11:11">
      <c r="K1928" s="15">
        <v>720</v>
      </c>
    </row>
    <row r="1929" spans="11:11">
      <c r="K1929" s="15">
        <v>3814</v>
      </c>
    </row>
    <row r="1930" spans="11:11">
      <c r="K1930" s="15"/>
    </row>
    <row r="1931" spans="11:11">
      <c r="K1931" s="15"/>
    </row>
    <row r="1932" spans="11:11">
      <c r="K1932" s="54">
        <v>3336</v>
      </c>
    </row>
    <row r="1933" spans="11:11">
      <c r="K1933" s="54"/>
    </row>
    <row r="1934" spans="11:11">
      <c r="K1934" s="54"/>
    </row>
    <row r="1935" ht="14.25" spans="11:11">
      <c r="K1935" s="15">
        <v>1120</v>
      </c>
    </row>
    <row r="1936" ht="14.25" spans="11:11">
      <c r="K1936" s="15">
        <v>405</v>
      </c>
    </row>
    <row r="1937" ht="14.25" spans="11:11">
      <c r="K1937" s="15">
        <v>1152</v>
      </c>
    </row>
    <row r="1938" spans="11:11">
      <c r="K1938" s="15">
        <v>3940.8</v>
      </c>
    </row>
    <row r="1939" spans="11:11">
      <c r="K1939" s="15"/>
    </row>
    <row r="1940" spans="11:11">
      <c r="K1940" s="15">
        <v>1408</v>
      </c>
    </row>
    <row r="1941" spans="11:11">
      <c r="K1941" s="15"/>
    </row>
    <row r="1942" ht="14.25" spans="11:11">
      <c r="K1942" s="15">
        <v>780</v>
      </c>
    </row>
    <row r="1943" spans="11:11">
      <c r="K1943" s="15">
        <v>2160</v>
      </c>
    </row>
    <row r="1944" spans="11:11">
      <c r="K1944" s="15"/>
    </row>
    <row r="1945" ht="14.25" spans="11:11">
      <c r="K1945" s="15">
        <v>450</v>
      </c>
    </row>
    <row r="1946" spans="11:11">
      <c r="K1946" s="15">
        <v>1350</v>
      </c>
    </row>
    <row r="1947" spans="11:11">
      <c r="K1947" s="15"/>
    </row>
    <row r="1948" ht="14.25" spans="11:11">
      <c r="K1948" s="15">
        <v>2240</v>
      </c>
    </row>
    <row r="1949" ht="14.25" spans="11:11">
      <c r="K1949" s="15">
        <v>1056</v>
      </c>
    </row>
    <row r="1950" ht="14.25" spans="11:11">
      <c r="K1950" s="15">
        <v>360</v>
      </c>
    </row>
    <row r="1951" ht="14.25" spans="11:11">
      <c r="K1951" s="15">
        <v>1200</v>
      </c>
    </row>
    <row r="1952" ht="14.25" spans="11:11">
      <c r="K1952" s="15">
        <v>1920</v>
      </c>
    </row>
    <row r="1953" ht="14.25" spans="11:11">
      <c r="K1953" s="15">
        <v>512</v>
      </c>
    </row>
    <row r="1954" ht="14.25" spans="11:11">
      <c r="K1954" s="15">
        <v>1920</v>
      </c>
    </row>
    <row r="1955" ht="14.25" spans="11:11">
      <c r="K1955" s="15">
        <v>576</v>
      </c>
    </row>
    <row r="1956" spans="11:11">
      <c r="K1956" s="15">
        <v>1728</v>
      </c>
    </row>
    <row r="1957" spans="11:11">
      <c r="K1957" s="15"/>
    </row>
    <row r="1958" ht="14.25" spans="11:11">
      <c r="K1958" s="15">
        <v>360</v>
      </c>
    </row>
    <row r="1959" ht="14.25" spans="11:11">
      <c r="K1959" s="15">
        <v>420</v>
      </c>
    </row>
    <row r="1960" spans="11:11">
      <c r="K1960" s="15">
        <v>2368</v>
      </c>
    </row>
    <row r="1961" spans="11:11">
      <c r="K1961" s="15"/>
    </row>
    <row r="1962" spans="11:11">
      <c r="K1962" s="15">
        <v>2880</v>
      </c>
    </row>
    <row r="1963" spans="11:11">
      <c r="K1963" s="15"/>
    </row>
    <row r="1964" spans="11:11">
      <c r="K1964" s="15">
        <v>1632</v>
      </c>
    </row>
    <row r="1965" spans="11:11">
      <c r="K1965" s="15"/>
    </row>
    <row r="1966" spans="11:11">
      <c r="K1966" s="15">
        <v>1080</v>
      </c>
    </row>
    <row r="1967" spans="11:11">
      <c r="K1967" s="15"/>
    </row>
    <row r="1968" ht="14.25" spans="11:11">
      <c r="K1968" s="71">
        <v>5000</v>
      </c>
    </row>
    <row r="1969" ht="14.25" spans="11:11">
      <c r="K1969" s="72">
        <v>1080</v>
      </c>
    </row>
    <row r="1970" ht="14.25" spans="11:11">
      <c r="K1970" s="31">
        <v>1200</v>
      </c>
    </row>
    <row r="1971" ht="14.25" spans="11:11">
      <c r="K1971" s="31">
        <v>720</v>
      </c>
    </row>
    <row r="1972" ht="14.25" spans="11:11">
      <c r="K1972" s="31">
        <v>960</v>
      </c>
    </row>
    <row r="1973" ht="14.25" spans="11:11">
      <c r="K1973" s="31">
        <v>480</v>
      </c>
    </row>
    <row r="1974" ht="14.25" spans="11:11">
      <c r="K1974" s="31">
        <v>360</v>
      </c>
    </row>
    <row r="1975" ht="14.25" spans="11:11">
      <c r="K1975" s="31">
        <v>480</v>
      </c>
    </row>
    <row r="1976" ht="14.25" spans="11:11">
      <c r="K1976" s="31">
        <v>480</v>
      </c>
    </row>
    <row r="1977" ht="14.25" spans="11:11">
      <c r="K1977" s="31">
        <v>720</v>
      </c>
    </row>
    <row r="1978" ht="14.25" spans="11:11">
      <c r="K1978" s="31">
        <v>360</v>
      </c>
    </row>
    <row r="1979" spans="11:11">
      <c r="K1979" s="31">
        <v>2280</v>
      </c>
    </row>
    <row r="1980" spans="11:11">
      <c r="K1980" s="31"/>
    </row>
    <row r="1981" ht="14.25" spans="11:11">
      <c r="K1981" s="31">
        <v>480</v>
      </c>
    </row>
    <row r="1982" ht="14.25" spans="11:11">
      <c r="K1982" s="31">
        <v>960</v>
      </c>
    </row>
    <row r="1983" ht="14.25" spans="11:11">
      <c r="K1983" s="31">
        <v>5000</v>
      </c>
    </row>
    <row r="1984" ht="14.25" spans="11:11">
      <c r="K1984" s="71">
        <v>480</v>
      </c>
    </row>
    <row r="1985" ht="14.25" spans="11:11">
      <c r="K1985" s="71">
        <v>360</v>
      </c>
    </row>
    <row r="1986" ht="14.25" spans="11:11">
      <c r="K1986" s="71">
        <v>360</v>
      </c>
    </row>
    <row r="1987" ht="14.25" spans="11:11">
      <c r="K1987" s="71">
        <v>480</v>
      </c>
    </row>
    <row r="1988" spans="11:11">
      <c r="K1988" s="16">
        <v>882</v>
      </c>
    </row>
    <row r="1989" spans="11:11">
      <c r="K1989" s="16"/>
    </row>
    <row r="1990" ht="14.25" spans="11:11">
      <c r="K1990" s="54">
        <v>960</v>
      </c>
    </row>
    <row r="1991" ht="14.25" spans="11:11">
      <c r="K1991" s="73">
        <v>400</v>
      </c>
    </row>
    <row r="1992" ht="14.25" spans="11:11">
      <c r="K1992" s="22">
        <v>720</v>
      </c>
    </row>
    <row r="1993" ht="14.25" spans="11:11">
      <c r="K1993" s="22">
        <v>540</v>
      </c>
    </row>
    <row r="1994" spans="11:11">
      <c r="K1994" s="16">
        <v>1600</v>
      </c>
    </row>
    <row r="1995" spans="11:11">
      <c r="K1995" s="16"/>
    </row>
    <row r="1996" ht="14.25" spans="11:11">
      <c r="K1996" s="16">
        <v>720</v>
      </c>
    </row>
    <row r="1997" spans="11:11">
      <c r="K1997" s="16">
        <v>1480</v>
      </c>
    </row>
    <row r="1998" spans="11:11">
      <c r="K1998" s="16"/>
    </row>
    <row r="1999" ht="14.25" spans="11:11">
      <c r="K1999" s="16">
        <v>276</v>
      </c>
    </row>
    <row r="2000" ht="14.25" spans="11:11">
      <c r="K2000" s="16">
        <v>360</v>
      </c>
    </row>
    <row r="2001" spans="11:11">
      <c r="K2001" s="16">
        <v>2040</v>
      </c>
    </row>
    <row r="2002" spans="11:11">
      <c r="K2002" s="16"/>
    </row>
    <row r="2003" ht="14.25" spans="11:11">
      <c r="K2003" s="74">
        <v>5000</v>
      </c>
    </row>
    <row r="2004" ht="14.25" spans="11:11">
      <c r="K2004" s="74">
        <v>960</v>
      </c>
    </row>
    <row r="2005" spans="11:11">
      <c r="K2005" s="16">
        <v>1216</v>
      </c>
    </row>
    <row r="2006" spans="11:11">
      <c r="K2006" s="16"/>
    </row>
    <row r="2007" ht="14.25" spans="11:11">
      <c r="K2007" s="47">
        <v>320</v>
      </c>
    </row>
    <row r="2008" spans="11:11">
      <c r="K2008" s="16">
        <v>768</v>
      </c>
    </row>
    <row r="2009" spans="11:11">
      <c r="K2009" s="16"/>
    </row>
    <row r="2010" ht="14.25" spans="11:11">
      <c r="K2010" s="16">
        <v>1280</v>
      </c>
    </row>
    <row r="2011" spans="11:11">
      <c r="K2011" s="16">
        <v>660</v>
      </c>
    </row>
    <row r="2012" spans="11:11">
      <c r="K2012" s="16"/>
    </row>
    <row r="2013" spans="11:11">
      <c r="K2013" s="16">
        <v>504</v>
      </c>
    </row>
    <row r="2014" spans="11:11">
      <c r="K2014" s="16"/>
    </row>
    <row r="2015" ht="14.25" spans="11:11">
      <c r="K2015" s="16">
        <v>4000</v>
      </c>
    </row>
    <row r="2016" ht="14.25" spans="11:11">
      <c r="K2016" s="16">
        <v>480</v>
      </c>
    </row>
  </sheetData>
  <mergeCells count="611">
    <mergeCell ref="G2:G3"/>
    <mergeCell ref="G4:G6"/>
    <mergeCell ref="G7:G9"/>
    <mergeCell ref="G10:G12"/>
    <mergeCell ref="G13:G14"/>
    <mergeCell ref="G15:G16"/>
    <mergeCell ref="G18:G19"/>
    <mergeCell ref="G22:G24"/>
    <mergeCell ref="G26:G29"/>
    <mergeCell ref="G30:G31"/>
    <mergeCell ref="G37:G38"/>
    <mergeCell ref="G39:G40"/>
    <mergeCell ref="G43:G44"/>
    <mergeCell ref="G47:G48"/>
    <mergeCell ref="G54:G55"/>
    <mergeCell ref="G57:G59"/>
    <mergeCell ref="G61:G62"/>
    <mergeCell ref="G65:G66"/>
    <mergeCell ref="G67:G69"/>
    <mergeCell ref="G70:G71"/>
    <mergeCell ref="G72:G73"/>
    <mergeCell ref="G74:G75"/>
    <mergeCell ref="G76:G77"/>
    <mergeCell ref="G80:G85"/>
    <mergeCell ref="G86:G87"/>
    <mergeCell ref="G88:G89"/>
    <mergeCell ref="G90:G91"/>
    <mergeCell ref="G94:G95"/>
    <mergeCell ref="G96:G99"/>
    <mergeCell ref="G101:G102"/>
    <mergeCell ref="G104:G106"/>
    <mergeCell ref="G108:G109"/>
    <mergeCell ref="G110:G111"/>
    <mergeCell ref="G112:G116"/>
    <mergeCell ref="G118:G120"/>
    <mergeCell ref="G122:G123"/>
    <mergeCell ref="G124:G126"/>
    <mergeCell ref="G128:G129"/>
    <mergeCell ref="G131:G132"/>
    <mergeCell ref="G136:G137"/>
    <mergeCell ref="G138:G139"/>
    <mergeCell ref="G143:G145"/>
    <mergeCell ref="G146:G148"/>
    <mergeCell ref="G149:G152"/>
    <mergeCell ref="G153:G154"/>
    <mergeCell ref="G155:G156"/>
    <mergeCell ref="G157:G158"/>
    <mergeCell ref="G159:G161"/>
    <mergeCell ref="G162:G163"/>
    <mergeCell ref="G164:G165"/>
    <mergeCell ref="G166:G167"/>
    <mergeCell ref="G172:G175"/>
    <mergeCell ref="G180:G181"/>
    <mergeCell ref="G182:G183"/>
    <mergeCell ref="G185:G187"/>
    <mergeCell ref="G189:G190"/>
    <mergeCell ref="G192:G194"/>
    <mergeCell ref="G195:G196"/>
    <mergeCell ref="G198:G200"/>
    <mergeCell ref="G201:G202"/>
    <mergeCell ref="G204:G205"/>
    <mergeCell ref="G207:G209"/>
    <mergeCell ref="G211:G212"/>
    <mergeCell ref="G214:G218"/>
    <mergeCell ref="G219:G220"/>
    <mergeCell ref="G224:G225"/>
    <mergeCell ref="G226:G231"/>
    <mergeCell ref="G232:G233"/>
    <mergeCell ref="G234:G235"/>
    <mergeCell ref="G238:G239"/>
    <mergeCell ref="G240:G241"/>
    <mergeCell ref="G242:G243"/>
    <mergeCell ref="G244:G245"/>
    <mergeCell ref="G246:G247"/>
    <mergeCell ref="G248:G249"/>
    <mergeCell ref="G251:G253"/>
    <mergeCell ref="G254:G255"/>
    <mergeCell ref="G256:G257"/>
    <mergeCell ref="G258:G259"/>
    <mergeCell ref="G261:G264"/>
    <mergeCell ref="G265:G266"/>
    <mergeCell ref="G267:G268"/>
    <mergeCell ref="G269:G270"/>
    <mergeCell ref="G271:G272"/>
    <mergeCell ref="G273:G274"/>
    <mergeCell ref="G275:G276"/>
    <mergeCell ref="G277:G280"/>
    <mergeCell ref="G281:G283"/>
    <mergeCell ref="G285:G286"/>
    <mergeCell ref="G287:G289"/>
    <mergeCell ref="G290:G291"/>
    <mergeCell ref="G294:G295"/>
    <mergeCell ref="G298:G300"/>
    <mergeCell ref="G304:G305"/>
    <mergeCell ref="G306:G308"/>
    <mergeCell ref="G312:G313"/>
    <mergeCell ref="K2:K3"/>
    <mergeCell ref="K5:K7"/>
    <mergeCell ref="K8:K9"/>
    <mergeCell ref="K14:K15"/>
    <mergeCell ref="K17:K18"/>
    <mergeCell ref="K19:K20"/>
    <mergeCell ref="K24:K25"/>
    <mergeCell ref="K33:K35"/>
    <mergeCell ref="K37:K39"/>
    <mergeCell ref="K40:K41"/>
    <mergeCell ref="K43:K44"/>
    <mergeCell ref="K54:K55"/>
    <mergeCell ref="K63:K64"/>
    <mergeCell ref="K85:K86"/>
    <mergeCell ref="K87:K88"/>
    <mergeCell ref="K91:K92"/>
    <mergeCell ref="K93:K94"/>
    <mergeCell ref="K98:K99"/>
    <mergeCell ref="K104:K106"/>
    <mergeCell ref="K107:K108"/>
    <mergeCell ref="K109:K110"/>
    <mergeCell ref="K111:K112"/>
    <mergeCell ref="K113:K114"/>
    <mergeCell ref="K115:K117"/>
    <mergeCell ref="K118:K119"/>
    <mergeCell ref="K120:K121"/>
    <mergeCell ref="K122:K124"/>
    <mergeCell ref="K125:K126"/>
    <mergeCell ref="K127:K128"/>
    <mergeCell ref="K129:K131"/>
    <mergeCell ref="K132:K133"/>
    <mergeCell ref="K134:K136"/>
    <mergeCell ref="K137:K140"/>
    <mergeCell ref="K143:K145"/>
    <mergeCell ref="K146:K147"/>
    <mergeCell ref="K151:K152"/>
    <mergeCell ref="K153:K154"/>
    <mergeCell ref="K155:K156"/>
    <mergeCell ref="K158:K160"/>
    <mergeCell ref="K161:K162"/>
    <mergeCell ref="K168:K169"/>
    <mergeCell ref="K173:K174"/>
    <mergeCell ref="K178:K179"/>
    <mergeCell ref="K184:K185"/>
    <mergeCell ref="K186:K188"/>
    <mergeCell ref="K190:K191"/>
    <mergeCell ref="K193:K194"/>
    <mergeCell ref="K198:K199"/>
    <mergeCell ref="K206:K207"/>
    <mergeCell ref="K213:K214"/>
    <mergeCell ref="K215:K216"/>
    <mergeCell ref="K217:K219"/>
    <mergeCell ref="K220:K221"/>
    <mergeCell ref="K231:K232"/>
    <mergeCell ref="K234:K235"/>
    <mergeCell ref="K236:K238"/>
    <mergeCell ref="K239:K241"/>
    <mergeCell ref="K242:K244"/>
    <mergeCell ref="K245:K246"/>
    <mergeCell ref="K247:K248"/>
    <mergeCell ref="K250:K251"/>
    <mergeCell ref="K254:K256"/>
    <mergeCell ref="K258:K261"/>
    <mergeCell ref="K262:K263"/>
    <mergeCell ref="K269:K270"/>
    <mergeCell ref="K271:K272"/>
    <mergeCell ref="K275:K276"/>
    <mergeCell ref="K279:K280"/>
    <mergeCell ref="K286:K287"/>
    <mergeCell ref="K289:K291"/>
    <mergeCell ref="K293:K294"/>
    <mergeCell ref="K297:K298"/>
    <mergeCell ref="K299:K301"/>
    <mergeCell ref="K302:K303"/>
    <mergeCell ref="K304:K305"/>
    <mergeCell ref="K306:K307"/>
    <mergeCell ref="K308:K309"/>
    <mergeCell ref="K312:K317"/>
    <mergeCell ref="K318:K319"/>
    <mergeCell ref="K320:K321"/>
    <mergeCell ref="K322:K323"/>
    <mergeCell ref="K326:K327"/>
    <mergeCell ref="K328:K331"/>
    <mergeCell ref="K333:K334"/>
    <mergeCell ref="K336:K338"/>
    <mergeCell ref="K340:K341"/>
    <mergeCell ref="K342:K343"/>
    <mergeCell ref="K344:K348"/>
    <mergeCell ref="K350:K352"/>
    <mergeCell ref="K354:K355"/>
    <mergeCell ref="K356:K358"/>
    <mergeCell ref="K360:K361"/>
    <mergeCell ref="K363:K364"/>
    <mergeCell ref="K368:K369"/>
    <mergeCell ref="K370:K371"/>
    <mergeCell ref="K375:K377"/>
    <mergeCell ref="K378:K380"/>
    <mergeCell ref="K381:K384"/>
    <mergeCell ref="K385:K386"/>
    <mergeCell ref="K387:K388"/>
    <mergeCell ref="K389:K390"/>
    <mergeCell ref="K391:K393"/>
    <mergeCell ref="K394:K395"/>
    <mergeCell ref="K396:K397"/>
    <mergeCell ref="K398:K399"/>
    <mergeCell ref="K404:K407"/>
    <mergeCell ref="K412:K413"/>
    <mergeCell ref="K414:K415"/>
    <mergeCell ref="K417:K419"/>
    <mergeCell ref="K421:K422"/>
    <mergeCell ref="K424:K426"/>
    <mergeCell ref="K427:K428"/>
    <mergeCell ref="K430:K432"/>
    <mergeCell ref="K433:K434"/>
    <mergeCell ref="K436:K437"/>
    <mergeCell ref="K439:K441"/>
    <mergeCell ref="K443:K444"/>
    <mergeCell ref="K446:K450"/>
    <mergeCell ref="K451:K452"/>
    <mergeCell ref="K456:K457"/>
    <mergeCell ref="K458:K459"/>
    <mergeCell ref="K460:K465"/>
    <mergeCell ref="K466:K467"/>
    <mergeCell ref="K468:K469"/>
    <mergeCell ref="K472:K473"/>
    <mergeCell ref="K474:K475"/>
    <mergeCell ref="K476:K477"/>
    <mergeCell ref="K478:K479"/>
    <mergeCell ref="K480:K481"/>
    <mergeCell ref="K482:K483"/>
    <mergeCell ref="K485:K487"/>
    <mergeCell ref="K488:K489"/>
    <mergeCell ref="K490:K491"/>
    <mergeCell ref="K492:K493"/>
    <mergeCell ref="K495:K498"/>
    <mergeCell ref="K499:K500"/>
    <mergeCell ref="K501:K502"/>
    <mergeCell ref="K503:K504"/>
    <mergeCell ref="K505:K506"/>
    <mergeCell ref="K507:K508"/>
    <mergeCell ref="K509:K510"/>
    <mergeCell ref="K511:K514"/>
    <mergeCell ref="K515:K517"/>
    <mergeCell ref="K519:K520"/>
    <mergeCell ref="K521:K523"/>
    <mergeCell ref="K524:K525"/>
    <mergeCell ref="K528:K529"/>
    <mergeCell ref="K532:K534"/>
    <mergeCell ref="K538:K539"/>
    <mergeCell ref="K540:K542"/>
    <mergeCell ref="K546:K547"/>
    <mergeCell ref="K551:K552"/>
    <mergeCell ref="K554:K555"/>
    <mergeCell ref="K556:K557"/>
    <mergeCell ref="K558:K559"/>
    <mergeCell ref="K560:K561"/>
    <mergeCell ref="K567:K568"/>
    <mergeCell ref="K569:K570"/>
    <mergeCell ref="K572:K573"/>
    <mergeCell ref="K574:K576"/>
    <mergeCell ref="K577:K578"/>
    <mergeCell ref="K581:K582"/>
    <mergeCell ref="K583:K584"/>
    <mergeCell ref="K587:K588"/>
    <mergeCell ref="K593:K595"/>
    <mergeCell ref="K597:K600"/>
    <mergeCell ref="K601:K602"/>
    <mergeCell ref="K603:K604"/>
    <mergeCell ref="K605:K608"/>
    <mergeCell ref="K609:K611"/>
    <mergeCell ref="K612:K613"/>
    <mergeCell ref="K614:K616"/>
    <mergeCell ref="K620:K621"/>
    <mergeCell ref="K623:K624"/>
    <mergeCell ref="K626:K627"/>
    <mergeCell ref="K628:K629"/>
    <mergeCell ref="K632:K633"/>
    <mergeCell ref="K638:K639"/>
    <mergeCell ref="K640:K643"/>
    <mergeCell ref="K645:K646"/>
    <mergeCell ref="K648:K649"/>
    <mergeCell ref="K653:K654"/>
    <mergeCell ref="K656:K657"/>
    <mergeCell ref="K661:K663"/>
    <mergeCell ref="K664:K665"/>
    <mergeCell ref="K667:K668"/>
    <mergeCell ref="K669:K670"/>
    <mergeCell ref="K671:K673"/>
    <mergeCell ref="K677:K678"/>
    <mergeCell ref="K679:K680"/>
    <mergeCell ref="K684:K686"/>
    <mergeCell ref="K691:K692"/>
    <mergeCell ref="K695:K696"/>
    <mergeCell ref="K698:K699"/>
    <mergeCell ref="K700:K701"/>
    <mergeCell ref="K702:K703"/>
    <mergeCell ref="K705:K706"/>
    <mergeCell ref="K707:K708"/>
    <mergeCell ref="K709:K710"/>
    <mergeCell ref="K712:K714"/>
    <mergeCell ref="K716:K717"/>
    <mergeCell ref="K719:K721"/>
    <mergeCell ref="K722:K723"/>
    <mergeCell ref="K727:K728"/>
    <mergeCell ref="K729:K731"/>
    <mergeCell ref="K739:K740"/>
    <mergeCell ref="K741:K743"/>
    <mergeCell ref="K744:K746"/>
    <mergeCell ref="K748:K749"/>
    <mergeCell ref="K750:K752"/>
    <mergeCell ref="K753:K754"/>
    <mergeCell ref="K755:K756"/>
    <mergeCell ref="K763:K764"/>
    <mergeCell ref="K765:K766"/>
    <mergeCell ref="K768:K769"/>
    <mergeCell ref="K771:K772"/>
    <mergeCell ref="K773:K776"/>
    <mergeCell ref="K780:K781"/>
    <mergeCell ref="K782:K783"/>
    <mergeCell ref="K785:K786"/>
    <mergeCell ref="K787:K788"/>
    <mergeCell ref="K789:K792"/>
    <mergeCell ref="K794:K795"/>
    <mergeCell ref="K799:K800"/>
    <mergeCell ref="K801:K802"/>
    <mergeCell ref="K803:K805"/>
    <mergeCell ref="K806:K807"/>
    <mergeCell ref="K810:K811"/>
    <mergeCell ref="K813:K814"/>
    <mergeCell ref="K825:K826"/>
    <mergeCell ref="K829:K830"/>
    <mergeCell ref="K832:K833"/>
    <mergeCell ref="K838:K839"/>
    <mergeCell ref="K842:K843"/>
    <mergeCell ref="K844:K845"/>
    <mergeCell ref="K846:K848"/>
    <mergeCell ref="K849:K851"/>
    <mergeCell ref="K852:K853"/>
    <mergeCell ref="K854:K855"/>
    <mergeCell ref="K856:K858"/>
    <mergeCell ref="K860:K861"/>
    <mergeCell ref="K863:K864"/>
    <mergeCell ref="K868:K869"/>
    <mergeCell ref="K875:K877"/>
    <mergeCell ref="K881:K883"/>
    <mergeCell ref="K886:K887"/>
    <mergeCell ref="K889:K890"/>
    <mergeCell ref="K891:K892"/>
    <mergeCell ref="K893:K894"/>
    <mergeCell ref="K895:K896"/>
    <mergeCell ref="K897:K900"/>
    <mergeCell ref="K901:K902"/>
    <mergeCell ref="K903:K904"/>
    <mergeCell ref="K905:K906"/>
    <mergeCell ref="K913:K915"/>
    <mergeCell ref="K916:K917"/>
    <mergeCell ref="K918:K921"/>
    <mergeCell ref="K923:K924"/>
    <mergeCell ref="K925:K926"/>
    <mergeCell ref="K928:K929"/>
    <mergeCell ref="K931:K932"/>
    <mergeCell ref="K934:K935"/>
    <mergeCell ref="K937:K938"/>
    <mergeCell ref="K940:K941"/>
    <mergeCell ref="K942:K943"/>
    <mergeCell ref="K945:K947"/>
    <mergeCell ref="K948:K949"/>
    <mergeCell ref="K951:K952"/>
    <mergeCell ref="K954:K956"/>
    <mergeCell ref="K957:K958"/>
    <mergeCell ref="K959:K962"/>
    <mergeCell ref="K963:K964"/>
    <mergeCell ref="K966:K968"/>
    <mergeCell ref="K970:K971"/>
    <mergeCell ref="K974:K975"/>
    <mergeCell ref="K976:K977"/>
    <mergeCell ref="K978:K980"/>
    <mergeCell ref="K983:K984"/>
    <mergeCell ref="K991:K992"/>
    <mergeCell ref="K994:K995"/>
    <mergeCell ref="K996:K998"/>
    <mergeCell ref="K999:K1001"/>
    <mergeCell ref="K1002:K1003"/>
    <mergeCell ref="K1004:K1005"/>
    <mergeCell ref="K1007:K1008"/>
    <mergeCell ref="K1009:K1012"/>
    <mergeCell ref="K1013:K1015"/>
    <mergeCell ref="K1016:K1018"/>
    <mergeCell ref="K1020:K1021"/>
    <mergeCell ref="K1026:K1027"/>
    <mergeCell ref="K1028:K1029"/>
    <mergeCell ref="K1036:K1038"/>
    <mergeCell ref="K1041:K1042"/>
    <mergeCell ref="K1043:K1044"/>
    <mergeCell ref="K1046:K1047"/>
    <mergeCell ref="K1048:K1050"/>
    <mergeCell ref="K1051:K1052"/>
    <mergeCell ref="K1053:K1054"/>
    <mergeCell ref="K1056:K1057"/>
    <mergeCell ref="K1059:K1063"/>
    <mergeCell ref="K1065:K1067"/>
    <mergeCell ref="K1068:K1069"/>
    <mergeCell ref="K1071:K1072"/>
    <mergeCell ref="K1073:K1076"/>
    <mergeCell ref="K1077:K1078"/>
    <mergeCell ref="K1080:K1081"/>
    <mergeCell ref="K1087:K1089"/>
    <mergeCell ref="K1092:K1093"/>
    <mergeCell ref="K1095:K1096"/>
    <mergeCell ref="K1097:K1098"/>
    <mergeCell ref="K1100:K1101"/>
    <mergeCell ref="K1102:K1103"/>
    <mergeCell ref="K1109:K1110"/>
    <mergeCell ref="K1111:K1113"/>
    <mergeCell ref="K1114:K1115"/>
    <mergeCell ref="K1117:K1118"/>
    <mergeCell ref="K1120:K1122"/>
    <mergeCell ref="K1123:K1124"/>
    <mergeCell ref="K1125:K1127"/>
    <mergeCell ref="K1128:K1130"/>
    <mergeCell ref="K1131:K1132"/>
    <mergeCell ref="K1134:K1136"/>
    <mergeCell ref="K1141:K1142"/>
    <mergeCell ref="K1143:K1144"/>
    <mergeCell ref="K1145:K1146"/>
    <mergeCell ref="K1148:K1151"/>
    <mergeCell ref="K1152:K1154"/>
    <mergeCell ref="K1156:K1157"/>
    <mergeCell ref="K1161:K1162"/>
    <mergeCell ref="K1163:K1164"/>
    <mergeCell ref="K1173:K1175"/>
    <mergeCell ref="K1177:K1178"/>
    <mergeCell ref="K1180:K1181"/>
    <mergeCell ref="K1182:K1183"/>
    <mergeCell ref="K1189:K1190"/>
    <mergeCell ref="K1197:K1198"/>
    <mergeCell ref="K1205:K1206"/>
    <mergeCell ref="K1219:K1220"/>
    <mergeCell ref="K1224:K1225"/>
    <mergeCell ref="K1229:K1231"/>
    <mergeCell ref="K1232:K1233"/>
    <mergeCell ref="K1236:K1237"/>
    <mergeCell ref="K1264:K1265"/>
    <mergeCell ref="K1268:K1269"/>
    <mergeCell ref="K1270:K1271"/>
    <mergeCell ref="K1273:K1274"/>
    <mergeCell ref="K1276:K1278"/>
    <mergeCell ref="K1282:K1283"/>
    <mergeCell ref="K1285:K1287"/>
    <mergeCell ref="K1289:K1290"/>
    <mergeCell ref="K1293:K1295"/>
    <mergeCell ref="K1297:K1298"/>
    <mergeCell ref="K1299:K1300"/>
    <mergeCell ref="K1301:K1303"/>
    <mergeCell ref="K1309:K1310"/>
    <mergeCell ref="K1311:K1315"/>
    <mergeCell ref="K1323:K1324"/>
    <mergeCell ref="K1326:K1327"/>
    <mergeCell ref="K1329:K1330"/>
    <mergeCell ref="K1332:K1336"/>
    <mergeCell ref="K1340:K1342"/>
    <mergeCell ref="K1344:K1346"/>
    <mergeCell ref="K1348:K1353"/>
    <mergeCell ref="K1355:K1356"/>
    <mergeCell ref="K1362:K1364"/>
    <mergeCell ref="K1369:K1371"/>
    <mergeCell ref="K1372:K1373"/>
    <mergeCell ref="K1374:K1375"/>
    <mergeCell ref="K1376:K1377"/>
    <mergeCell ref="K1378:K1379"/>
    <mergeCell ref="K1381:K1382"/>
    <mergeCell ref="K1385:K1386"/>
    <mergeCell ref="K1388:K1389"/>
    <mergeCell ref="K1391:K1392"/>
    <mergeCell ref="K1393:K1394"/>
    <mergeCell ref="K1396:K1397"/>
    <mergeCell ref="K1398:K1401"/>
    <mergeCell ref="K1404:K1405"/>
    <mergeCell ref="K1408:K1410"/>
    <mergeCell ref="K1411:K1412"/>
    <mergeCell ref="K1413:K1414"/>
    <mergeCell ref="K1415:K1416"/>
    <mergeCell ref="K1417:K1418"/>
    <mergeCell ref="K1429:K1431"/>
    <mergeCell ref="K1435:K1436"/>
    <mergeCell ref="K1438:K1439"/>
    <mergeCell ref="K1440:K1441"/>
    <mergeCell ref="K1445:K1446"/>
    <mergeCell ref="K1447:K1448"/>
    <mergeCell ref="K1453:K1454"/>
    <mergeCell ref="K1456:K1457"/>
    <mergeCell ref="K1458:K1459"/>
    <mergeCell ref="K1461:K1462"/>
    <mergeCell ref="K1469:K1470"/>
    <mergeCell ref="K1471:K1473"/>
    <mergeCell ref="K1483:K1484"/>
    <mergeCell ref="K1498:K1499"/>
    <mergeCell ref="K1506:K1507"/>
    <mergeCell ref="K1510:K1512"/>
    <mergeCell ref="K1514:K1515"/>
    <mergeCell ref="K1518:K1519"/>
    <mergeCell ref="K1522:K1523"/>
    <mergeCell ref="K1526:K1527"/>
    <mergeCell ref="K1528:K1529"/>
    <mergeCell ref="K1533:K1534"/>
    <mergeCell ref="K1538:K1539"/>
    <mergeCell ref="K1541:K1544"/>
    <mergeCell ref="K1547:K1550"/>
    <mergeCell ref="K1555:K1556"/>
    <mergeCell ref="K1559:K1561"/>
    <mergeCell ref="K1562:K1563"/>
    <mergeCell ref="K1564:K1565"/>
    <mergeCell ref="K1568:K1569"/>
    <mergeCell ref="K1570:K1571"/>
    <mergeCell ref="K1572:K1573"/>
    <mergeCell ref="K1574:K1575"/>
    <mergeCell ref="K1579:K1581"/>
    <mergeCell ref="K1584:K1585"/>
    <mergeCell ref="K1589:K1590"/>
    <mergeCell ref="K1594:K1595"/>
    <mergeCell ref="K1597:K1598"/>
    <mergeCell ref="K1599:K1601"/>
    <mergeCell ref="K1605:K1606"/>
    <mergeCell ref="K1607:K1608"/>
    <mergeCell ref="K1610:K1611"/>
    <mergeCell ref="K1613:K1615"/>
    <mergeCell ref="K1619:K1620"/>
    <mergeCell ref="K1623:K1624"/>
    <mergeCell ref="K1626:K1627"/>
    <mergeCell ref="K1630:K1633"/>
    <mergeCell ref="K1634:K1636"/>
    <mergeCell ref="K1639:K1641"/>
    <mergeCell ref="K1642:K1643"/>
    <mergeCell ref="K1645:K1646"/>
    <mergeCell ref="K1647:K1649"/>
    <mergeCell ref="K1651:K1652"/>
    <mergeCell ref="K1657:K1658"/>
    <mergeCell ref="K1662:K1665"/>
    <mergeCell ref="K1666:K1667"/>
    <mergeCell ref="K1668:K1669"/>
    <mergeCell ref="K1671:K1672"/>
    <mergeCell ref="K1675:K1677"/>
    <mergeCell ref="K1678:K1680"/>
    <mergeCell ref="K1682:K1683"/>
    <mergeCell ref="K1686:K1687"/>
    <mergeCell ref="K1689:K1690"/>
    <mergeCell ref="K1697:K1701"/>
    <mergeCell ref="K1702:K1704"/>
    <mergeCell ref="K1707:K1708"/>
    <mergeCell ref="K1718:K1719"/>
    <mergeCell ref="K1723:K1724"/>
    <mergeCell ref="K1725:K1726"/>
    <mergeCell ref="K1727:K1730"/>
    <mergeCell ref="K1739:K1740"/>
    <mergeCell ref="K1754:K1755"/>
    <mergeCell ref="K1763:K1764"/>
    <mergeCell ref="K1767:K1768"/>
    <mergeCell ref="K1776:K1777"/>
    <mergeCell ref="K1781:K1782"/>
    <mergeCell ref="K1783:K1784"/>
    <mergeCell ref="K1790:K1791"/>
    <mergeCell ref="K1792:K1793"/>
    <mergeCell ref="K1806:K1807"/>
    <mergeCell ref="K1808:K1809"/>
    <mergeCell ref="K1810:K1811"/>
    <mergeCell ref="K1812:K1813"/>
    <mergeCell ref="K1818:K1820"/>
    <mergeCell ref="K1821:K1822"/>
    <mergeCell ref="K1832:K1833"/>
    <mergeCell ref="K1834:K1835"/>
    <mergeCell ref="K1836:K1837"/>
    <mergeCell ref="K1838:K1839"/>
    <mergeCell ref="K1841:K1842"/>
    <mergeCell ref="K1843:K1844"/>
    <mergeCell ref="K1853:K1854"/>
    <mergeCell ref="K1855:K1857"/>
    <mergeCell ref="K1864:K1865"/>
    <mergeCell ref="K1866:K1867"/>
    <mergeCell ref="K1868:K1869"/>
    <mergeCell ref="K1874:K1875"/>
    <mergeCell ref="K1876:K1877"/>
    <mergeCell ref="K1878:K1879"/>
    <mergeCell ref="K1880:K1882"/>
    <mergeCell ref="K1883:K1886"/>
    <mergeCell ref="K1888:K1889"/>
    <mergeCell ref="K1890:K1892"/>
    <mergeCell ref="K1895:K1896"/>
    <mergeCell ref="K1898:K1899"/>
    <mergeCell ref="K1901:K1902"/>
    <mergeCell ref="K1903:K1905"/>
    <mergeCell ref="K1906:K1907"/>
    <mergeCell ref="K1914:K1916"/>
    <mergeCell ref="K1918:K1920"/>
    <mergeCell ref="K1923:K1924"/>
    <mergeCell ref="K1926:K1927"/>
    <mergeCell ref="K1929:K1931"/>
    <mergeCell ref="K1932:K1934"/>
    <mergeCell ref="K1938:K1939"/>
    <mergeCell ref="K1940:K1941"/>
    <mergeCell ref="K1943:K1944"/>
    <mergeCell ref="K1946:K1947"/>
    <mergeCell ref="K1956:K1957"/>
    <mergeCell ref="K1960:K1961"/>
    <mergeCell ref="K1962:K1963"/>
    <mergeCell ref="K1964:K1965"/>
    <mergeCell ref="K1966:K1967"/>
    <mergeCell ref="K1979:K1980"/>
    <mergeCell ref="K1988:K1989"/>
    <mergeCell ref="K1994:K1995"/>
    <mergeCell ref="K1997:K1998"/>
    <mergeCell ref="K2001:K2002"/>
    <mergeCell ref="K2005:K2006"/>
    <mergeCell ref="K2008:K2009"/>
    <mergeCell ref="K2011:K2012"/>
    <mergeCell ref="K2013:K2014"/>
  </mergeCell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如果可以...</cp:lastModifiedBy>
  <dcterms:created xsi:type="dcterms:W3CDTF">2024-09-19T09:54:00Z</dcterms:created>
  <dcterms:modified xsi:type="dcterms:W3CDTF">2024-10-14T07:32:40Z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EAB5B6F1AF8C4DD582E04855C1920539_12</vt:lpwstr>
  </property>
  <property fmtid="{D5CDD505-2E9C-101B-9397-08002B2CF9AE}" pid="3" name="KSOProductBuildVer">
    <vt:lpwstr>2052-12.1.0.15374</vt:lpwstr>
  </property>
</Properties>
</file>