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Sheet1!$A$5:$R$327</definedName>
    <definedName name="_xlnm.Print_Area" localSheetId="0">Sheet1!$A$2:$O$5</definedName>
  </definedNames>
  <calcPr calcId="144525" concurrentCalc="0"/>
</workbook>
</file>

<file path=xl/sharedStrings.xml><?xml version="1.0" encoding="utf-8"?>
<sst xmlns="http://schemas.openxmlformats.org/spreadsheetml/2006/main" count="964">
  <si>
    <t>附件</t>
  </si>
  <si>
    <t xml:space="preserve"> </t>
  </si>
  <si>
    <t>荔浦市2024年特色产业以奖代补项目验收汇总表（第三批）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</si>
  <si>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</si>
  <si>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</si>
  <si>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</si>
  <si>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</si>
  <si>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</si>
  <si>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</si>
  <si>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</si>
  <si>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</si>
  <si>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</si>
  <si>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</si>
  <si>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</si>
  <si>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</si>
  <si>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</si>
  <si>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</si>
  <si>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</si>
  <si>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</si>
  <si>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杜莫镇</t>
  </si>
  <si>
    <t>下樟村</t>
  </si>
  <si>
    <t>下樟屯</t>
  </si>
  <si>
    <t>李永富</t>
  </si>
  <si>
    <t>8450026239785</t>
  </si>
  <si>
    <t>2018年脱贫户</t>
  </si>
  <si>
    <t>优质稻</t>
  </si>
  <si>
    <t>甜糯玉米</t>
  </si>
  <si>
    <t>吴世钧</t>
  </si>
  <si>
    <t>5100000171090293</t>
  </si>
  <si>
    <t>2019年脱贫户</t>
  </si>
  <si>
    <t>涂建福</t>
  </si>
  <si>
    <t>8450026246277</t>
  </si>
  <si>
    <t>2015年脱贫户</t>
  </si>
  <si>
    <t>根茎薯芋（芋头和生姜）</t>
  </si>
  <si>
    <t>吴善贵</t>
  </si>
  <si>
    <t>8450026234596</t>
  </si>
  <si>
    <t>2014年脱贫户</t>
  </si>
  <si>
    <t>韦荣强</t>
  </si>
  <si>
    <t>8450026208565</t>
  </si>
  <si>
    <t>2020年脱贫户</t>
  </si>
  <si>
    <t>涂建书</t>
  </si>
  <si>
    <t>8450026307146</t>
  </si>
  <si>
    <t>根茎薯芋（芋头）</t>
  </si>
  <si>
    <t>上樟屯</t>
  </si>
  <si>
    <t>潘乙全</t>
  </si>
  <si>
    <t>8450026265736</t>
  </si>
  <si>
    <t>潘年全</t>
  </si>
  <si>
    <t>8450026303889</t>
  </si>
  <si>
    <t>2016年脱贫户</t>
  </si>
  <si>
    <t>潘光亮</t>
  </si>
  <si>
    <t>8450026259722</t>
  </si>
  <si>
    <t>2017年脱贫户</t>
  </si>
  <si>
    <t>潘华全</t>
  </si>
  <si>
    <t>5100000039857792</t>
  </si>
  <si>
    <t>谢海飞</t>
  </si>
  <si>
    <t>8450026294189</t>
  </si>
  <si>
    <t>坳背屯</t>
  </si>
  <si>
    <t>黄献强</t>
  </si>
  <si>
    <t>8450026266800</t>
  </si>
  <si>
    <t>陆发有</t>
  </si>
  <si>
    <t>8450026193610</t>
  </si>
  <si>
    <t>根茎薯芋（生姜、芋头）</t>
  </si>
  <si>
    <t>蒋嗣华</t>
  </si>
  <si>
    <t>8450026254016</t>
  </si>
  <si>
    <t>罗文彬</t>
  </si>
  <si>
    <t>8450026258963</t>
  </si>
  <si>
    <t>户主：颜克强</t>
  </si>
  <si>
    <t>鸡</t>
  </si>
  <si>
    <t>下乐邦屯</t>
  </si>
  <si>
    <t>廖才亮</t>
  </si>
  <si>
    <t>8450026283265</t>
  </si>
  <si>
    <t>桉树</t>
  </si>
  <si>
    <t>三山屯</t>
  </si>
  <si>
    <t>陈云飞</t>
  </si>
  <si>
    <t>8450026749355</t>
  </si>
  <si>
    <t>陈月清</t>
  </si>
  <si>
    <t>8450026198678</t>
  </si>
  <si>
    <t>上乐邦屯</t>
  </si>
  <si>
    <t>吴明兴</t>
  </si>
  <si>
    <t>8450026286438</t>
  </si>
  <si>
    <t>寨村</t>
  </si>
  <si>
    <t>琵琶屯</t>
  </si>
  <si>
    <t>莫家林</t>
  </si>
  <si>
    <t>8450026085247</t>
  </si>
  <si>
    <t>2015年退出户</t>
  </si>
  <si>
    <t>猪</t>
  </si>
  <si>
    <t>仙女岩屯</t>
  </si>
  <si>
    <t>冯葵</t>
  </si>
  <si>
    <t>8450026268559</t>
  </si>
  <si>
    <t>敢应屯</t>
  </si>
  <si>
    <t>潘立阳</t>
  </si>
  <si>
    <t>8450026242564</t>
  </si>
  <si>
    <t>根茎薯芋（莲藕）</t>
  </si>
  <si>
    <t>杜莫社区</t>
  </si>
  <si>
    <t xml:space="preserve">东角塘屯  </t>
  </si>
  <si>
    <t>李德甫</t>
  </si>
  <si>
    <t>8450026389832</t>
  </si>
  <si>
    <t>杜莫社区东角塘屯</t>
  </si>
  <si>
    <t>李德新</t>
  </si>
  <si>
    <t>8450026387392</t>
  </si>
  <si>
    <t>祠塘屯</t>
  </si>
  <si>
    <t>李子宣</t>
  </si>
  <si>
    <t>8450026402490</t>
  </si>
  <si>
    <t>杜莫社区祠塘屯</t>
  </si>
  <si>
    <t>根茎薯芋类</t>
  </si>
  <si>
    <t>杜莫街</t>
  </si>
  <si>
    <t>莫恒刚</t>
  </si>
  <si>
    <t>8450026277261</t>
  </si>
  <si>
    <t xml:space="preserve">2017年脱贫户 </t>
  </si>
  <si>
    <t>鱼</t>
  </si>
  <si>
    <t>杜莫社区杜莫街屯</t>
  </si>
  <si>
    <t>荔城镇</t>
  </si>
  <si>
    <t>岭松村</t>
  </si>
  <si>
    <t>黄家屯</t>
  </si>
  <si>
    <t>何丽英</t>
  </si>
  <si>
    <t>8450026321478</t>
  </si>
  <si>
    <t>牛</t>
  </si>
  <si>
    <t>岭松村黄家屯</t>
  </si>
  <si>
    <t>岭松屯</t>
  </si>
  <si>
    <t>罗昌武</t>
  </si>
  <si>
    <t>8450026278123</t>
  </si>
  <si>
    <t>岭松村岭松屯</t>
  </si>
  <si>
    <t>沙街社区</t>
  </si>
  <si>
    <t>唐家厂屯</t>
  </si>
  <si>
    <t>唐日珍</t>
  </si>
  <si>
    <t>8450026139486</t>
  </si>
  <si>
    <t>2014年退出户</t>
  </si>
  <si>
    <t>沙街社区唐家厂屯</t>
  </si>
  <si>
    <t>五里村</t>
  </si>
  <si>
    <t>木鱼屯</t>
  </si>
  <si>
    <t>冯玉莲</t>
  </si>
  <si>
    <t>8450026741225</t>
  </si>
  <si>
    <t>五里村木鱼屯</t>
  </si>
  <si>
    <t>土围屯</t>
  </si>
  <si>
    <t>赖春星</t>
  </si>
  <si>
    <t>8450026237483</t>
  </si>
  <si>
    <t>五里村土围屯</t>
  </si>
  <si>
    <t>账号持卡人为赖桂媛</t>
  </si>
  <si>
    <t>寨脚村</t>
  </si>
  <si>
    <t>崩塘屯</t>
  </si>
  <si>
    <t>陆玉军</t>
  </si>
  <si>
    <t>8450025963419</t>
  </si>
  <si>
    <t>鸭</t>
  </si>
  <si>
    <t>寨脚村崩塘屯</t>
  </si>
  <si>
    <t>钟家屯</t>
  </si>
  <si>
    <t>钟运生</t>
  </si>
  <si>
    <t>8450026736325</t>
  </si>
  <si>
    <t>寨脚村钟家屯</t>
  </si>
  <si>
    <t>修仁镇</t>
  </si>
  <si>
    <t>平村村</t>
  </si>
  <si>
    <t>卜崇屯</t>
  </si>
  <si>
    <t>陈丙东</t>
  </si>
  <si>
    <t>8450026305123</t>
  </si>
  <si>
    <t>底洞屯</t>
  </si>
  <si>
    <t>平村屯</t>
  </si>
  <si>
    <t>潘汉康</t>
  </si>
  <si>
    <t>8450026747676</t>
  </si>
  <si>
    <t>鹅</t>
  </si>
  <si>
    <t>潘小琴</t>
  </si>
  <si>
    <t>8450026291314</t>
  </si>
  <si>
    <t>潘全康</t>
  </si>
  <si>
    <t>8450026300670</t>
  </si>
  <si>
    <t>桉</t>
  </si>
  <si>
    <t>茶城、平村</t>
  </si>
  <si>
    <t>田厂屯</t>
  </si>
  <si>
    <t>陈新芳</t>
  </si>
  <si>
    <t>8450026128621</t>
  </si>
  <si>
    <t>后背洞</t>
  </si>
  <si>
    <t>陈朝萍</t>
  </si>
  <si>
    <t>8450026143583</t>
  </si>
  <si>
    <t>钟日雄</t>
  </si>
  <si>
    <t>8450026131361</t>
  </si>
  <si>
    <t>四育村</t>
  </si>
  <si>
    <t>以弄屯</t>
  </si>
  <si>
    <t>覃明科</t>
  </si>
  <si>
    <t>8450026112808</t>
  </si>
  <si>
    <t>以弄</t>
  </si>
  <si>
    <t>寺村屯</t>
  </si>
  <si>
    <t>余祥新</t>
  </si>
  <si>
    <t>8450025779699</t>
  </si>
  <si>
    <t>玉米</t>
  </si>
  <si>
    <t>寺村</t>
  </si>
  <si>
    <t>福旺村</t>
  </si>
  <si>
    <t>六马屯</t>
  </si>
  <si>
    <t>蔡日生</t>
  </si>
  <si>
    <t>8450026176997</t>
  </si>
  <si>
    <t>叶菜类-油菜</t>
  </si>
  <si>
    <t>张家屯</t>
  </si>
  <si>
    <t>蒋水弟</t>
  </si>
  <si>
    <t>8450026063137</t>
  </si>
  <si>
    <t>茄果类-辣椒</t>
  </si>
  <si>
    <t>沙泥泵</t>
  </si>
  <si>
    <t>张家</t>
  </si>
  <si>
    <t>念村村</t>
  </si>
  <si>
    <t>东岭屯</t>
  </si>
  <si>
    <t>张书亮</t>
  </si>
  <si>
    <t>8450026303633</t>
  </si>
  <si>
    <t>三诰村</t>
  </si>
  <si>
    <t>三诰屯</t>
  </si>
  <si>
    <t>蒋家庄</t>
  </si>
  <si>
    <t>8450026337287</t>
  </si>
  <si>
    <t>塔石村</t>
  </si>
  <si>
    <t>洲村屯</t>
  </si>
  <si>
    <t>梁庆春</t>
  </si>
  <si>
    <t>8450026107717</t>
  </si>
  <si>
    <t>大榕村</t>
  </si>
  <si>
    <t>柘村屯</t>
  </si>
  <si>
    <t>韦友昌</t>
  </si>
  <si>
    <t>8450026242127</t>
  </si>
  <si>
    <t>柘村</t>
  </si>
  <si>
    <t>新坪镇</t>
  </si>
  <si>
    <t>长滩村</t>
  </si>
  <si>
    <t>长滩屯</t>
  </si>
  <si>
    <t>陆忠传</t>
  </si>
  <si>
    <t>8450026390140</t>
  </si>
  <si>
    <t>蜜蜂</t>
  </si>
  <si>
    <t>长滩村长滩屯</t>
  </si>
  <si>
    <t>已达限额</t>
  </si>
  <si>
    <t>黄林光</t>
  </si>
  <si>
    <t>8450026385258</t>
  </si>
  <si>
    <t>广福村</t>
  </si>
  <si>
    <t>三界屯</t>
  </si>
  <si>
    <t>吴富荣</t>
  </si>
  <si>
    <t>8450026237900</t>
  </si>
  <si>
    <t>吴桂富</t>
  </si>
  <si>
    <t>8450026210726</t>
  </si>
  <si>
    <t>官田屯</t>
  </si>
  <si>
    <t>覃积业</t>
  </si>
  <si>
    <t>8450026237508</t>
  </si>
  <si>
    <t>根茎薯芋类—莲藕</t>
  </si>
  <si>
    <t>覃积刚</t>
  </si>
  <si>
    <t>8450026242519</t>
  </si>
  <si>
    <t>羊</t>
  </si>
  <si>
    <t>户主廖玉英限额5000元</t>
  </si>
  <si>
    <t>汉田村</t>
  </si>
  <si>
    <t>兰墩屯</t>
  </si>
  <si>
    <t>覃绪祥</t>
  </si>
  <si>
    <t>8450026191395</t>
  </si>
  <si>
    <t>汉田村兰墩屯</t>
  </si>
  <si>
    <t>青龙屯</t>
  </si>
  <si>
    <t>刘启德</t>
  </si>
  <si>
    <t>8450026175932</t>
  </si>
  <si>
    <t>花生</t>
  </si>
  <si>
    <t>汉田村青龙屯</t>
  </si>
  <si>
    <t>廖文贵</t>
  </si>
  <si>
    <t>8450026396022</t>
  </si>
  <si>
    <t>根茎薯芋类-莲藕</t>
  </si>
  <si>
    <t>廖文仁</t>
  </si>
  <si>
    <t>8450026392739</t>
  </si>
  <si>
    <t>廖文富</t>
  </si>
  <si>
    <t>8450026426471</t>
  </si>
  <si>
    <t>廖承友</t>
  </si>
  <si>
    <t>8450026398507</t>
  </si>
  <si>
    <t>梁厚明</t>
  </si>
  <si>
    <t>8450026730195</t>
  </si>
  <si>
    <t>瓜类-南瓜</t>
  </si>
  <si>
    <t>汉田屯</t>
  </si>
  <si>
    <t>潘元清</t>
  </si>
  <si>
    <t>8450026421485</t>
  </si>
  <si>
    <t>汉田村汉田屯</t>
  </si>
  <si>
    <t>谭平花</t>
  </si>
  <si>
    <t>8450026424897</t>
  </si>
  <si>
    <t>豆类-豆角</t>
  </si>
  <si>
    <t>韦陆强</t>
  </si>
  <si>
    <t>8450026357403</t>
  </si>
  <si>
    <t>韦超平</t>
  </si>
  <si>
    <t>8450026413552</t>
  </si>
  <si>
    <t>大古西屯</t>
  </si>
  <si>
    <t>韦开发</t>
  </si>
  <si>
    <t>8450026205471</t>
  </si>
  <si>
    <t>汉田村大古西屯</t>
  </si>
  <si>
    <t>黄传贵</t>
  </si>
  <si>
    <t>8450026215680</t>
  </si>
  <si>
    <t>小古西屯</t>
  </si>
  <si>
    <t>韦新祥</t>
  </si>
  <si>
    <t>8450026255766</t>
  </si>
  <si>
    <t>根茎薯芋类-芋头</t>
  </si>
  <si>
    <t>汉田村小古西屯</t>
  </si>
  <si>
    <t>黄村屯</t>
  </si>
  <si>
    <t>韦连英</t>
  </si>
  <si>
    <t>5100000171136363</t>
  </si>
  <si>
    <t>汉田村黄村屯</t>
  </si>
  <si>
    <t>韦祖德</t>
  </si>
  <si>
    <t>8450026308824</t>
  </si>
  <si>
    <t>假洋屯</t>
  </si>
  <si>
    <t>韦吉强</t>
  </si>
  <si>
    <t>8450026195843</t>
  </si>
  <si>
    <t>汉田村假洋屯</t>
  </si>
  <si>
    <t>塘头屯</t>
  </si>
  <si>
    <t>李世生</t>
  </si>
  <si>
    <t>8450026363699</t>
  </si>
  <si>
    <t>汉田村塘头屯</t>
  </si>
  <si>
    <t>黄志芳</t>
  </si>
  <si>
    <t>8450026401502</t>
  </si>
  <si>
    <t>车田辅屯</t>
  </si>
  <si>
    <t>朱圣荣</t>
  </si>
  <si>
    <t>8450026246733</t>
  </si>
  <si>
    <t>汉田村车田辅屯</t>
  </si>
  <si>
    <t>双和村</t>
  </si>
  <si>
    <t>茶改山</t>
  </si>
  <si>
    <t>李世冲</t>
  </si>
  <si>
    <t>8450026301226</t>
  </si>
  <si>
    <t>2014退出户</t>
  </si>
  <si>
    <t>3</t>
  </si>
  <si>
    <t>塘窝</t>
  </si>
  <si>
    <t>韦尉宴</t>
  </si>
  <si>
    <t>8450026303197</t>
  </si>
  <si>
    <t>2017脱贫户</t>
  </si>
  <si>
    <t>4</t>
  </si>
  <si>
    <t>叶菜类 （油菜花）</t>
  </si>
  <si>
    <t>鲁仙</t>
  </si>
  <si>
    <t>韦佑熙</t>
  </si>
  <si>
    <t>8450026269288</t>
  </si>
  <si>
    <t>牛练</t>
  </si>
  <si>
    <t>丘毓美</t>
  </si>
  <si>
    <t>8450026281517</t>
  </si>
  <si>
    <t>2016脱贫户</t>
  </si>
  <si>
    <t>5</t>
  </si>
  <si>
    <t>邱华</t>
  </si>
  <si>
    <t>8450026752616</t>
  </si>
  <si>
    <t>花卉苗木</t>
  </si>
  <si>
    <t>马岭苗木基地</t>
  </si>
  <si>
    <t>陈世兰</t>
  </si>
  <si>
    <t>8450026296438</t>
  </si>
  <si>
    <t>户主丘伟</t>
  </si>
  <si>
    <t>韦军</t>
  </si>
  <si>
    <t>8450026751320</t>
  </si>
  <si>
    <t>1</t>
  </si>
  <si>
    <t>蜂</t>
  </si>
  <si>
    <t>杨秀兰</t>
  </si>
  <si>
    <t>8450026751419</t>
  </si>
  <si>
    <t>2</t>
  </si>
  <si>
    <t>第一批已申请1800，合计申请2280</t>
  </si>
  <si>
    <t>丘瑞炳</t>
  </si>
  <si>
    <t>8450026276095</t>
  </si>
  <si>
    <t>第二批已申请640，合计申请1120</t>
  </si>
  <si>
    <t>丘瑞仁</t>
  </si>
  <si>
    <t>8450026302327</t>
  </si>
  <si>
    <t>第二批已申请1500，合计申请2880</t>
  </si>
  <si>
    <t>大石磴</t>
  </si>
  <si>
    <t>林文华</t>
  </si>
  <si>
    <t>8450026243776</t>
  </si>
  <si>
    <t>吴新富</t>
  </si>
  <si>
    <t>5100000172230279</t>
  </si>
  <si>
    <t>2018脱贫户</t>
  </si>
  <si>
    <t>坝头</t>
  </si>
  <si>
    <t>周玉香</t>
  </si>
  <si>
    <t>8450026274922</t>
  </si>
  <si>
    <t>户主卢新学</t>
  </si>
  <si>
    <t>卢文平</t>
  </si>
  <si>
    <t>8450026259021</t>
  </si>
  <si>
    <t>根茎薯类（芋头）</t>
  </si>
  <si>
    <t>卢恒初</t>
  </si>
  <si>
    <t>8450026252863</t>
  </si>
  <si>
    <t>2019脱贫户</t>
  </si>
  <si>
    <t>大旺</t>
  </si>
  <si>
    <t>曾祥万</t>
  </si>
  <si>
    <t>5100000170960181</t>
  </si>
  <si>
    <t>户主曾祖文</t>
  </si>
  <si>
    <t>青山镇</t>
  </si>
  <si>
    <t>永镇村</t>
  </si>
  <si>
    <t>郭家屯</t>
  </si>
  <si>
    <t>郭世良</t>
  </si>
  <si>
    <t>5100000631555826</t>
  </si>
  <si>
    <t>边缘易致贫户</t>
  </si>
  <si>
    <t>豆类-豌豆</t>
  </si>
  <si>
    <t>永镇村郭家屯</t>
  </si>
  <si>
    <t>岭排屯</t>
  </si>
  <si>
    <t>丘元坤</t>
  </si>
  <si>
    <t>8450026256085</t>
  </si>
  <si>
    <t>永镇村岭排屯</t>
  </si>
  <si>
    <t>所底屯</t>
  </si>
  <si>
    <t>钟世华</t>
  </si>
  <si>
    <t>8450026266517</t>
  </si>
  <si>
    <t>永镇村所底屯</t>
  </si>
  <si>
    <t>松林村</t>
  </si>
  <si>
    <t>东古楼屯</t>
  </si>
  <si>
    <t>莫家新</t>
  </si>
  <si>
    <t>8450026339926</t>
  </si>
  <si>
    <t>松林村东古楼屯</t>
  </si>
  <si>
    <t>莫存贤</t>
  </si>
  <si>
    <t>8450026343253</t>
  </si>
  <si>
    <t>永华村</t>
  </si>
  <si>
    <t>庆阳屯</t>
  </si>
  <si>
    <t>万裕球</t>
  </si>
  <si>
    <t>8450026059501</t>
  </si>
  <si>
    <t>永华村庆阳屯</t>
  </si>
  <si>
    <t>陈玉现</t>
  </si>
  <si>
    <t>8450026133427</t>
  </si>
  <si>
    <t>百香果</t>
  </si>
  <si>
    <t>东昌镇</t>
  </si>
  <si>
    <t>盘瑶</t>
  </si>
  <si>
    <t>铜镜</t>
  </si>
  <si>
    <t>许发美</t>
  </si>
  <si>
    <t>8450026120309</t>
  </si>
  <si>
    <t>铜镜屯板响</t>
  </si>
  <si>
    <t>邓忠连</t>
  </si>
  <si>
    <t>8450026259452</t>
  </si>
  <si>
    <t>铜镜屯龙扇口板响</t>
  </si>
  <si>
    <t>东瓦坪</t>
  </si>
  <si>
    <t>廖树邦</t>
  </si>
  <si>
    <t>8450025933165</t>
  </si>
  <si>
    <t>脱贫不稳定户</t>
  </si>
  <si>
    <t>东瓦坪屯</t>
  </si>
  <si>
    <t>上东瓦</t>
  </si>
  <si>
    <t>黎文</t>
  </si>
  <si>
    <t>8450026051207</t>
  </si>
  <si>
    <t>花生大豆-黄豆</t>
  </si>
  <si>
    <t>铜镜屯
河边洲</t>
  </si>
  <si>
    <t>龙田</t>
  </si>
  <si>
    <t>李盛强</t>
  </si>
  <si>
    <t>8450025928406</t>
  </si>
  <si>
    <t>龙田屯</t>
  </si>
  <si>
    <t>苏子先</t>
  </si>
  <si>
    <t>8450025933193</t>
  </si>
  <si>
    <t>中药材-甜茶叶</t>
  </si>
  <si>
    <t>邓维林</t>
  </si>
  <si>
    <t>8450025934396</t>
  </si>
  <si>
    <t>金石坪</t>
  </si>
  <si>
    <t>邓家强</t>
  </si>
  <si>
    <t>8450025941384</t>
  </si>
  <si>
    <t>金石坪屯</t>
  </si>
  <si>
    <t>邓家全</t>
  </si>
  <si>
    <t>8450025939281</t>
  </si>
  <si>
    <t>环河</t>
  </si>
  <si>
    <t>下车</t>
  </si>
  <si>
    <t>韦文海</t>
  </si>
  <si>
    <t>8450026115465</t>
  </si>
  <si>
    <t>下车屯</t>
  </si>
  <si>
    <t>韦建学</t>
  </si>
  <si>
    <t>8450026061029</t>
  </si>
  <si>
    <t xml:space="preserve">下车屯
</t>
  </si>
  <si>
    <t>花生大豆-花生</t>
  </si>
  <si>
    <t>王积赋</t>
  </si>
  <si>
    <t>5100001103791951</t>
  </si>
  <si>
    <t>突发严重困难户</t>
  </si>
  <si>
    <t>下车屯
塘灌
朝田尾</t>
  </si>
  <si>
    <t>东阳</t>
  </si>
  <si>
    <t>东袍</t>
  </si>
  <si>
    <t>周校礼</t>
  </si>
  <si>
    <t>8450025939203</t>
  </si>
  <si>
    <t>中药材
-绞股蓝</t>
  </si>
  <si>
    <t>东袍屯
村背</t>
  </si>
  <si>
    <t>其他水果
-黄皮果</t>
  </si>
  <si>
    <t>东袍屯
村前</t>
  </si>
  <si>
    <t>同古山</t>
  </si>
  <si>
    <t>覃华木</t>
  </si>
  <si>
    <t>8450025908097</t>
  </si>
  <si>
    <t>同古山
家中</t>
  </si>
  <si>
    <t>同古山
村前</t>
  </si>
  <si>
    <t>黄泰芳</t>
  </si>
  <si>
    <t>8450025950843</t>
  </si>
  <si>
    <t>岭坪</t>
  </si>
  <si>
    <t>严国忠</t>
  </si>
  <si>
    <t>5100000596242889</t>
  </si>
  <si>
    <t>岭坪屯
村前</t>
  </si>
  <si>
    <t>第一批已申请650，合计申请1170</t>
  </si>
  <si>
    <t>水库</t>
  </si>
  <si>
    <t>黎汝朝</t>
  </si>
  <si>
    <t>8450025933706</t>
  </si>
  <si>
    <t>水库屯
村背</t>
  </si>
  <si>
    <t>水库屯
村前</t>
  </si>
  <si>
    <t>扒齿</t>
  </si>
  <si>
    <t>刘少全</t>
  </si>
  <si>
    <t>5100000990119297</t>
  </si>
  <si>
    <t>扒齿屯
村前</t>
  </si>
  <si>
    <t>第一批已申请1620，此户已达限额</t>
  </si>
  <si>
    <t>毛山背</t>
  </si>
  <si>
    <t>毛吉明</t>
  </si>
  <si>
    <t>8450025896699</t>
  </si>
  <si>
    <t>毛山背屯
村前</t>
  </si>
  <si>
    <t>毛山背屯
家中</t>
  </si>
  <si>
    <t>毛汉军</t>
  </si>
  <si>
    <t>8450025905049</t>
  </si>
  <si>
    <t>毛山背屯
村背</t>
  </si>
  <si>
    <t>思贡</t>
  </si>
  <si>
    <t>白竹背</t>
  </si>
  <si>
    <t>陈家芳</t>
  </si>
  <si>
    <t>8450025920490</t>
  </si>
  <si>
    <t>白竹背屯</t>
  </si>
  <si>
    <t>石碧</t>
  </si>
  <si>
    <t>何艳芬</t>
  </si>
  <si>
    <t>8450025946526</t>
  </si>
  <si>
    <t>石碧屯</t>
  </si>
  <si>
    <t>军营</t>
  </si>
  <si>
    <t>罗安贵</t>
  </si>
  <si>
    <t>5100000171749459</t>
  </si>
  <si>
    <t>军营屯</t>
  </si>
  <si>
    <t>罗成昌</t>
  </si>
  <si>
    <t>8450026650383</t>
  </si>
  <si>
    <t>罗帝文</t>
  </si>
  <si>
    <t>8450025913867</t>
  </si>
  <si>
    <t>毛厂</t>
  </si>
  <si>
    <t>罗开亮</t>
  </si>
  <si>
    <t>8450025926867</t>
  </si>
  <si>
    <t>毛厂屯</t>
  </si>
  <si>
    <t>罗连昌</t>
  </si>
  <si>
    <t>8450025928483</t>
  </si>
  <si>
    <t>罗连会</t>
  </si>
  <si>
    <t>8450025954358</t>
  </si>
  <si>
    <t>罗忠平</t>
  </si>
  <si>
    <t>8450025919399</t>
  </si>
  <si>
    <t>户主：罗良定</t>
  </si>
  <si>
    <t>梅子洲</t>
  </si>
  <si>
    <t>彭飞</t>
  </si>
  <si>
    <t>5100000990155013</t>
  </si>
  <si>
    <t>梅子洲屯</t>
  </si>
  <si>
    <t>李（三华李）</t>
  </si>
  <si>
    <t>彭荣斌</t>
  </si>
  <si>
    <t>5100000172176587</t>
  </si>
  <si>
    <t>谢家</t>
  </si>
  <si>
    <t>谢厚平</t>
  </si>
  <si>
    <t>8450025867032</t>
  </si>
  <si>
    <t>谢家屯
谢家榨</t>
  </si>
  <si>
    <t>户主：
吴翠萍</t>
  </si>
  <si>
    <t>谢树平</t>
  </si>
  <si>
    <t>8450025858467</t>
  </si>
  <si>
    <t>谢家屯</t>
  </si>
  <si>
    <t>将军</t>
  </si>
  <si>
    <t>喻中华</t>
  </si>
  <si>
    <t>8450025918588</t>
  </si>
  <si>
    <t>将军屯</t>
  </si>
  <si>
    <t>小村</t>
  </si>
  <si>
    <t>罗德汝</t>
  </si>
  <si>
    <t>8450026072878</t>
  </si>
  <si>
    <t>小村屯</t>
  </si>
  <si>
    <t>杨家</t>
  </si>
  <si>
    <t>杨德强</t>
  </si>
  <si>
    <t>5100000170937324</t>
  </si>
  <si>
    <t>杨家屯</t>
  </si>
  <si>
    <t>龙怀乡</t>
  </si>
  <si>
    <t>三河村</t>
  </si>
  <si>
    <t>三宝坪屯</t>
  </si>
  <si>
    <t>冯成旺</t>
  </si>
  <si>
    <t>5100000170708138</t>
  </si>
  <si>
    <t>三河村三宝坪</t>
  </si>
  <si>
    <t>李成功</t>
  </si>
  <si>
    <t>8450026753287</t>
  </si>
  <si>
    <t>黄通发</t>
  </si>
  <si>
    <t>8450026061212</t>
  </si>
  <si>
    <t>中药材-玉竹</t>
  </si>
  <si>
    <t>水葫芦屯</t>
  </si>
  <si>
    <t>盘志财</t>
  </si>
  <si>
    <t>8450026071705</t>
  </si>
  <si>
    <t>三河村水葫芦屯</t>
  </si>
  <si>
    <t>茄果类—番茄</t>
  </si>
  <si>
    <t>盘志良</t>
  </si>
  <si>
    <t>8450026065938</t>
  </si>
  <si>
    <t>德庆村</t>
  </si>
  <si>
    <t>上双江屯</t>
  </si>
  <si>
    <t>覃治昌</t>
  </si>
  <si>
    <t>8450026144470</t>
  </si>
  <si>
    <t>德庆上双江</t>
  </si>
  <si>
    <t>中双江屯</t>
  </si>
  <si>
    <t>韦茨发</t>
  </si>
  <si>
    <t>8450026079956</t>
  </si>
  <si>
    <t>叶菜类-油菜花</t>
  </si>
  <si>
    <t>德庆中双江</t>
  </si>
  <si>
    <t>东坪村</t>
  </si>
  <si>
    <t>东岸屯</t>
  </si>
  <si>
    <t>潘瑞强</t>
  </si>
  <si>
    <t>8450026062735</t>
  </si>
  <si>
    <t>潘启凤</t>
  </si>
  <si>
    <t>8450025955618</t>
  </si>
  <si>
    <t>新安社区</t>
  </si>
  <si>
    <t>冲口屯</t>
  </si>
  <si>
    <t>冯春国</t>
  </si>
  <si>
    <t>8450026128974</t>
  </si>
  <si>
    <t>大塘角屯</t>
  </si>
  <si>
    <t>赖桂芬</t>
  </si>
  <si>
    <t>8450026738493</t>
  </si>
  <si>
    <t>大塘角</t>
  </si>
  <si>
    <t>第一批已申请840，合计申请1080</t>
  </si>
  <si>
    <t>三河街屯</t>
  </si>
  <si>
    <t>孟书昌</t>
  </si>
  <si>
    <t>8450026008281</t>
  </si>
  <si>
    <t>老学校原址</t>
  </si>
  <si>
    <t>8450026235353</t>
  </si>
  <si>
    <t>杂粮杂豆</t>
  </si>
  <si>
    <t>马岭镇</t>
  </si>
  <si>
    <t>文华村</t>
  </si>
  <si>
    <t>葛洞</t>
  </si>
  <si>
    <t>莫运友</t>
  </si>
  <si>
    <t>8450026264046</t>
  </si>
  <si>
    <t>葛洞屯</t>
  </si>
  <si>
    <t>5亩</t>
  </si>
  <si>
    <t>下西力</t>
  </si>
  <si>
    <t>王良发</t>
  </si>
  <si>
    <t>8450026245977</t>
  </si>
  <si>
    <t>下西力屯</t>
  </si>
  <si>
    <t>3亩</t>
  </si>
  <si>
    <t>王秉国</t>
  </si>
  <si>
    <t>8450026466501</t>
  </si>
  <si>
    <t>21羽</t>
  </si>
  <si>
    <t>1.01亩</t>
  </si>
  <si>
    <t>上西力</t>
  </si>
  <si>
    <t>王春海</t>
  </si>
  <si>
    <t>8450026168596</t>
  </si>
  <si>
    <t>上西力屯</t>
  </si>
  <si>
    <t>3.9亩</t>
  </si>
  <si>
    <t>王学东</t>
  </si>
  <si>
    <t>8450026298072</t>
  </si>
  <si>
    <t>柑橘-夏橙</t>
  </si>
  <si>
    <t>2.4亩</t>
  </si>
  <si>
    <t>克新村</t>
  </si>
  <si>
    <t>庙门洲</t>
  </si>
  <si>
    <t>张水佑</t>
  </si>
  <si>
    <t>8450026121707</t>
  </si>
  <si>
    <t>庙门洲屯</t>
  </si>
  <si>
    <t>200羽</t>
  </si>
  <si>
    <t>第二批已获得640元</t>
  </si>
  <si>
    <t>大冲口</t>
  </si>
  <si>
    <t>沈启福</t>
  </si>
  <si>
    <t>5100000990112828</t>
  </si>
  <si>
    <t>2.3亩</t>
  </si>
  <si>
    <t>同善村</t>
  </si>
  <si>
    <t>潘厂</t>
  </si>
  <si>
    <t>韦著彪</t>
  </si>
  <si>
    <t>8450026257321</t>
  </si>
  <si>
    <t>2015脱贫户</t>
  </si>
  <si>
    <t>潘厂屯</t>
  </si>
  <si>
    <t>1亩</t>
  </si>
  <si>
    <t>木岩</t>
  </si>
  <si>
    <t>韦安友</t>
  </si>
  <si>
    <t>8450026356257</t>
  </si>
  <si>
    <t>其他水果-黄皮果</t>
  </si>
  <si>
    <t>木岩屯家门口</t>
  </si>
  <si>
    <t>4亩</t>
  </si>
  <si>
    <t>新寨村</t>
  </si>
  <si>
    <t>新村</t>
  </si>
  <si>
    <t>罗锦华</t>
  </si>
  <si>
    <t>8450026059537</t>
  </si>
  <si>
    <t>西甜瓜-香瓜</t>
  </si>
  <si>
    <t>新村屯</t>
  </si>
  <si>
    <t>1.6亩</t>
  </si>
  <si>
    <t>第二批已获得600元</t>
  </si>
  <si>
    <t>不忧寨</t>
  </si>
  <si>
    <t>李金林</t>
  </si>
  <si>
    <t>8450026735685</t>
  </si>
  <si>
    <t>2014脱贫户</t>
  </si>
  <si>
    <t>李居蒙</t>
  </si>
  <si>
    <t>8450025922201</t>
  </si>
  <si>
    <t>合安村</t>
  </si>
  <si>
    <t xml:space="preserve">小牛眠 </t>
  </si>
  <si>
    <t>韦建生</t>
  </si>
  <si>
    <t>8450026307616</t>
  </si>
  <si>
    <t>瓜类-丝瓜</t>
  </si>
  <si>
    <t>青山永镇钟家厂</t>
  </si>
  <si>
    <t>第一批已获960元</t>
  </si>
  <si>
    <t>瓜类-丝瓜、黄瓜、葫芦瓜</t>
  </si>
  <si>
    <t>合安村小牛眠屯</t>
  </si>
  <si>
    <t>1.1亩</t>
  </si>
  <si>
    <t>马岭社区</t>
  </si>
  <si>
    <t>新厂</t>
  </si>
  <si>
    <t>黄和平</t>
  </si>
  <si>
    <t>8450025965864</t>
  </si>
  <si>
    <t>新厂屯</t>
  </si>
  <si>
    <t>2亩</t>
  </si>
  <si>
    <t>马岭街</t>
  </si>
  <si>
    <t>郑绍芬</t>
  </si>
  <si>
    <t>8450025780088</t>
  </si>
  <si>
    <t>瓜类-水瓜</t>
  </si>
  <si>
    <t>蒲芦大西道</t>
  </si>
  <si>
    <t>15亩</t>
  </si>
  <si>
    <t>大堆脚</t>
  </si>
  <si>
    <t>黄启明</t>
  </si>
  <si>
    <t>8450025861158</t>
  </si>
  <si>
    <t>0.5亩</t>
  </si>
  <si>
    <t>大地村</t>
  </si>
  <si>
    <t>八架车</t>
  </si>
  <si>
    <t>郑良贤</t>
  </si>
  <si>
    <t>8450026182158</t>
  </si>
  <si>
    <t>凤凰坪</t>
  </si>
  <si>
    <t>赖家厂</t>
  </si>
  <si>
    <t>黎汝云</t>
  </si>
  <si>
    <t>8450026154225</t>
  </si>
  <si>
    <t>大地村赖家厂屯</t>
  </si>
  <si>
    <t>2.5亩</t>
  </si>
  <si>
    <t>第二批已获得240元</t>
  </si>
  <si>
    <t>龙村</t>
  </si>
  <si>
    <t>龙云吉</t>
  </si>
  <si>
    <t>8450026209383</t>
  </si>
  <si>
    <t>长安村</t>
  </si>
  <si>
    <t>交椅屯</t>
  </si>
  <si>
    <t>罗气康</t>
  </si>
  <si>
    <t>8450026240327</t>
  </si>
  <si>
    <t>李</t>
  </si>
  <si>
    <t>马岭镇长安村交椅屯</t>
  </si>
  <si>
    <t>第一批已获得612元</t>
  </si>
  <si>
    <t>松</t>
  </si>
  <si>
    <t>6亩</t>
  </si>
  <si>
    <t>岭头山</t>
  </si>
  <si>
    <t>谭绍球</t>
  </si>
  <si>
    <t>8450026195123</t>
  </si>
  <si>
    <t>20亩</t>
  </si>
  <si>
    <t>柑橘-金桔</t>
  </si>
  <si>
    <t>7亩</t>
  </si>
  <si>
    <t>福德村</t>
  </si>
  <si>
    <t>五福</t>
  </si>
  <si>
    <t>李永</t>
  </si>
  <si>
    <t>8450026292224</t>
  </si>
  <si>
    <t>1.5亩</t>
  </si>
  <si>
    <t>0.8亩</t>
  </si>
  <si>
    <t>广安村</t>
  </si>
  <si>
    <t>桥头</t>
  </si>
  <si>
    <t>何先任</t>
  </si>
  <si>
    <t>5100000595890327</t>
  </si>
  <si>
    <t>花卉苗木-砂糖橘苗</t>
  </si>
  <si>
    <t>广安桥头</t>
  </si>
  <si>
    <t>以甲</t>
  </si>
  <si>
    <t>黄祖庭</t>
  </si>
  <si>
    <t>8450026579067</t>
  </si>
  <si>
    <t>广安以甲</t>
  </si>
  <si>
    <t>1头</t>
  </si>
  <si>
    <t>龙牙</t>
  </si>
  <si>
    <t>何良春</t>
  </si>
  <si>
    <t>8450025833364</t>
  </si>
  <si>
    <t>广安龙牙</t>
  </si>
  <si>
    <t>叶昌存</t>
  </si>
  <si>
    <t>8450025823294</t>
  </si>
  <si>
    <t>1.3亩</t>
  </si>
  <si>
    <t>余兰芬</t>
  </si>
  <si>
    <t>8450025780617</t>
  </si>
  <si>
    <t>30只</t>
  </si>
  <si>
    <t>何崇新</t>
  </si>
  <si>
    <t>8450025997706</t>
  </si>
  <si>
    <t>80只</t>
  </si>
  <si>
    <t>何承军</t>
  </si>
  <si>
    <t>8450025747530</t>
  </si>
  <si>
    <t>0.7亩</t>
  </si>
  <si>
    <t>何崇全</t>
  </si>
  <si>
    <t>8450026064665</t>
  </si>
  <si>
    <t>保安村百花屯</t>
  </si>
  <si>
    <t>柑橘类-脐橙</t>
  </si>
  <si>
    <t>德安村</t>
  </si>
  <si>
    <t>佛子</t>
  </si>
  <si>
    <t>罗明科</t>
  </si>
  <si>
    <t>8450026348645</t>
  </si>
  <si>
    <t>花卉苗木-瓜子黄杨</t>
  </si>
  <si>
    <t>德安村佛子屯</t>
  </si>
  <si>
    <t>3.5亩</t>
  </si>
  <si>
    <t>何正业</t>
  </si>
  <si>
    <t>8450026347042</t>
  </si>
  <si>
    <t>花卉苗木-杨梅、黄杨</t>
  </si>
  <si>
    <t>马岭水管所</t>
  </si>
  <si>
    <t>3.1亩</t>
  </si>
  <si>
    <t>地狮村</t>
  </si>
  <si>
    <t>小塘岭</t>
  </si>
  <si>
    <t>龙泽文</t>
  </si>
  <si>
    <t>8450026202275</t>
  </si>
  <si>
    <t>8亩</t>
  </si>
  <si>
    <t>第一批已获得720元</t>
  </si>
  <si>
    <t>大长洞</t>
  </si>
  <si>
    <t>谭本乾</t>
  </si>
  <si>
    <t>8450026111210</t>
  </si>
  <si>
    <t>10亩</t>
  </si>
  <si>
    <t>第一批已获得1080元</t>
  </si>
  <si>
    <t>莫秀龙</t>
  </si>
  <si>
    <t>8450026189673</t>
  </si>
  <si>
    <t xml:space="preserve">龙继年 </t>
  </si>
  <si>
    <t>8450026139134</t>
  </si>
  <si>
    <t>凤凰村</t>
  </si>
  <si>
    <t>李强</t>
  </si>
  <si>
    <t>8450026349191</t>
  </si>
  <si>
    <t>凤凰螺丝寨</t>
  </si>
  <si>
    <t>1.7亩</t>
  </si>
  <si>
    <t>凤凰螺丝寨、村头</t>
  </si>
  <si>
    <t>龙回</t>
  </si>
  <si>
    <t>韦银弟</t>
  </si>
  <si>
    <t>8450026260590</t>
  </si>
  <si>
    <t>凤凰三篢</t>
  </si>
  <si>
    <t>李金良</t>
  </si>
  <si>
    <t>8450026379365</t>
  </si>
  <si>
    <t>水岩门</t>
  </si>
  <si>
    <t>三篢</t>
  </si>
  <si>
    <t>王学必</t>
  </si>
  <si>
    <t>8450026244493</t>
  </si>
  <si>
    <t>三篢洞</t>
  </si>
  <si>
    <t>1.2亩</t>
  </si>
  <si>
    <t>王日来</t>
  </si>
  <si>
    <t>8450026230611</t>
  </si>
  <si>
    <t>九十坝</t>
  </si>
  <si>
    <t>黄翠英</t>
  </si>
  <si>
    <t>8450026160630</t>
  </si>
  <si>
    <t>门口洞、后背洞</t>
  </si>
  <si>
    <t>蒲芦瑶族乡</t>
  </si>
  <si>
    <t>下龙</t>
  </si>
  <si>
    <t>黄瑶顺</t>
  </si>
  <si>
    <t>盘文贵</t>
  </si>
  <si>
    <t>8450026086430</t>
  </si>
  <si>
    <t>户主黄凤英</t>
  </si>
  <si>
    <t>万全</t>
  </si>
  <si>
    <t>马告</t>
  </si>
  <si>
    <t>阳李保</t>
  </si>
  <si>
    <t>5100000170730780</t>
  </si>
  <si>
    <t>桃树脚</t>
  </si>
  <si>
    <t>罗飞</t>
  </si>
  <si>
    <t>5100000595708299</t>
  </si>
  <si>
    <t>社区</t>
  </si>
  <si>
    <t>六蒙屯</t>
  </si>
  <si>
    <t>孟诗滔</t>
  </si>
  <si>
    <t>8450025895970</t>
  </si>
  <si>
    <t>养猪</t>
  </si>
  <si>
    <t>蒲芦街</t>
  </si>
  <si>
    <t>覃元军</t>
  </si>
  <si>
    <t>8450025916826</t>
  </si>
  <si>
    <t>羊厄屯</t>
  </si>
  <si>
    <t>孟书科</t>
  </si>
  <si>
    <t>8450025936888</t>
  </si>
  <si>
    <t>纳磨朝</t>
  </si>
  <si>
    <t>吴小平</t>
  </si>
  <si>
    <t>8450025950081</t>
  </si>
  <si>
    <t>甲板</t>
  </si>
  <si>
    <t>上甲板</t>
  </si>
  <si>
    <t>莫素芳</t>
  </si>
  <si>
    <t>8450025830676</t>
  </si>
  <si>
    <t>弓背冲</t>
  </si>
  <si>
    <t>刘克增</t>
  </si>
  <si>
    <t>8450025817441</t>
  </si>
  <si>
    <t>刘克会</t>
  </si>
  <si>
    <t>8450025828460</t>
  </si>
  <si>
    <t>莫庆章</t>
  </si>
  <si>
    <t>8450025801430</t>
  </si>
  <si>
    <t>黎村</t>
  </si>
  <si>
    <t>王村屯</t>
  </si>
  <si>
    <t>农林安</t>
  </si>
  <si>
    <t>8450026027236</t>
  </si>
  <si>
    <t>塘村屯</t>
  </si>
  <si>
    <t>卢世光</t>
  </si>
  <si>
    <t>8450026118096</t>
  </si>
  <si>
    <t>甲板卢家</t>
  </si>
  <si>
    <t>福文</t>
  </si>
  <si>
    <t>六坳屯</t>
  </si>
  <si>
    <t>冯文彪</t>
  </si>
  <si>
    <t>8450025865961</t>
  </si>
  <si>
    <t>福文村六坳屯老屋背</t>
  </si>
  <si>
    <t>20箱</t>
  </si>
  <si>
    <t>罗祥玉</t>
  </si>
  <si>
    <t>8450025662751</t>
  </si>
  <si>
    <t>福文村六坳屯竹围田</t>
  </si>
  <si>
    <t>冯财</t>
  </si>
  <si>
    <t>5100000170720685</t>
  </si>
  <si>
    <t>福文村六坳屯塘背</t>
  </si>
  <si>
    <t>户主冯碧英</t>
  </si>
  <si>
    <t>西牛屯</t>
  </si>
  <si>
    <t>莫远超</t>
  </si>
  <si>
    <t>8450026202747</t>
  </si>
  <si>
    <t>福文村六坳屯</t>
  </si>
  <si>
    <t>户主黄光华</t>
  </si>
  <si>
    <t>大西道</t>
  </si>
  <si>
    <t>莫希颂</t>
  </si>
  <si>
    <t>8450026068145</t>
  </si>
  <si>
    <t>鱼塘</t>
  </si>
  <si>
    <t>福文村大西道屯</t>
  </si>
  <si>
    <t>小西道</t>
  </si>
  <si>
    <t>莫桂莲</t>
  </si>
  <si>
    <t>8450026118156</t>
  </si>
  <si>
    <t>福文村小西道屯</t>
  </si>
  <si>
    <t>福文村六步冲口</t>
  </si>
  <si>
    <t>花篢镇</t>
  </si>
  <si>
    <t>大江村</t>
  </si>
  <si>
    <t>洪头屯</t>
  </si>
  <si>
    <t>刘海福</t>
  </si>
  <si>
    <t>8450026399607</t>
  </si>
  <si>
    <t>大江村洪头屯</t>
  </si>
  <si>
    <t>申请人为户主配偶黎凤琼，银行持卡人黎凤琼</t>
  </si>
  <si>
    <t>大安村</t>
  </si>
  <si>
    <t>力木山屯</t>
  </si>
  <si>
    <t>杨财余</t>
  </si>
  <si>
    <t>8450026491046</t>
  </si>
  <si>
    <t>大安村力木山屯</t>
  </si>
  <si>
    <t>杨才荣</t>
  </si>
  <si>
    <t>8450026459004</t>
  </si>
  <si>
    <t>7头</t>
  </si>
  <si>
    <t>观音山屯</t>
  </si>
  <si>
    <t>龙训先</t>
  </si>
  <si>
    <t>8450026278970</t>
  </si>
  <si>
    <t>花卉苗木-罗汉松</t>
  </si>
  <si>
    <t>大安村观音山屯</t>
  </si>
  <si>
    <t>六桥岭屯</t>
  </si>
  <si>
    <t>杨仁松</t>
  </si>
  <si>
    <t>8450026148288</t>
  </si>
  <si>
    <t>大安村六桥岭屯</t>
  </si>
  <si>
    <t>古登坪屯</t>
  </si>
  <si>
    <t>刘让全</t>
  </si>
  <si>
    <t>8450026498410</t>
  </si>
  <si>
    <t>大安村古登坪屯</t>
  </si>
  <si>
    <t>60羽</t>
  </si>
  <si>
    <t>铁厂屯</t>
  </si>
  <si>
    <t>侯必学</t>
  </si>
  <si>
    <t>8450026264139</t>
  </si>
  <si>
    <t>新坪镇汉田村龙岩屯</t>
  </si>
  <si>
    <t>江华村</t>
  </si>
  <si>
    <t>龙度屯</t>
  </si>
  <si>
    <t>冯界国</t>
  </si>
  <si>
    <t>8450025831130</t>
  </si>
  <si>
    <t>莫良壮</t>
  </si>
  <si>
    <t>8450025821919</t>
  </si>
  <si>
    <t>廖勇生</t>
  </si>
  <si>
    <t>8450026072208</t>
  </si>
  <si>
    <t>花卉苗木-兰花</t>
  </si>
  <si>
    <t>福灵村</t>
  </si>
  <si>
    <t>新高洞屯</t>
  </si>
  <si>
    <t>莫负贵</t>
  </si>
  <si>
    <t>8450026106207</t>
  </si>
  <si>
    <t>20羽</t>
  </si>
  <si>
    <t>古福屯</t>
  </si>
  <si>
    <t>蒙有思</t>
  </si>
  <si>
    <t>8450026185708</t>
  </si>
  <si>
    <t>申请人为户主之子蒙天祥，银行卡持有人蒙天祥</t>
  </si>
  <si>
    <t>大同村</t>
  </si>
  <si>
    <t>唐家屯</t>
  </si>
  <si>
    <t>罗宽才</t>
  </si>
  <si>
    <t>8450026320691</t>
  </si>
  <si>
    <t>南源村</t>
  </si>
  <si>
    <t>下南源屯</t>
  </si>
  <si>
    <t>姚建旺</t>
  </si>
  <si>
    <t>8450026751327</t>
  </si>
  <si>
    <t>猕猴桃</t>
  </si>
  <si>
    <t>龙吊屯</t>
  </si>
  <si>
    <t>林坤元</t>
  </si>
  <si>
    <t>8450026154044</t>
  </si>
  <si>
    <t>0.6亩</t>
  </si>
  <si>
    <t>花篢社区</t>
  </si>
  <si>
    <t>花篢街屯</t>
  </si>
  <si>
    <t>谢有智</t>
  </si>
  <si>
    <t>8450026303599</t>
  </si>
  <si>
    <t>2头</t>
  </si>
  <si>
    <t>牧草</t>
  </si>
  <si>
    <t>茶城乡</t>
  </si>
  <si>
    <t>茶香社区</t>
  </si>
  <si>
    <t>古閧屯</t>
  </si>
  <si>
    <t>潘林强</t>
  </si>
  <si>
    <t>8450026066809</t>
  </si>
  <si>
    <t>潘林</t>
  </si>
  <si>
    <t>8450026743722</t>
  </si>
  <si>
    <t>13箱</t>
  </si>
  <si>
    <t>潘玉连</t>
  </si>
  <si>
    <t>8450026054466</t>
  </si>
  <si>
    <t>文德村</t>
  </si>
  <si>
    <t>石村屯</t>
  </si>
  <si>
    <t>黎吉山</t>
  </si>
  <si>
    <t>8450026043680</t>
  </si>
  <si>
    <t>25亩</t>
  </si>
  <si>
    <t>大塘镇</t>
  </si>
  <si>
    <t>苏结村</t>
  </si>
  <si>
    <t>老里冲屯</t>
  </si>
  <si>
    <t>袁海源</t>
  </si>
  <si>
    <t>8450026330227</t>
  </si>
  <si>
    <t>袁友元</t>
  </si>
  <si>
    <t>8450026324917</t>
  </si>
  <si>
    <t>3头</t>
  </si>
  <si>
    <t>花岗村</t>
  </si>
  <si>
    <t>那洞屯</t>
  </si>
  <si>
    <t>叶贵荣</t>
  </si>
  <si>
    <t>8450026160115</t>
  </si>
  <si>
    <t>13头</t>
  </si>
  <si>
    <t>绥福村</t>
  </si>
  <si>
    <t>罗衣屯</t>
  </si>
  <si>
    <t>李文俊</t>
  </si>
  <si>
    <t>8450026298987</t>
  </si>
  <si>
    <t>6头</t>
  </si>
  <si>
    <t>22羽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</si>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</sst>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rgb="FFFF0000"/>
      <name val="宋体"/>
      <charset val="134"/>
    </font>
    <font>
      <sz val="13"/>
      <name val="宋体"/>
      <charset val="134"/>
    </font>
    <font>
      <sz val="13"/>
      <color rgb="FFFF0000"/>
      <name val="宋体"/>
      <charset val="134"/>
    </font>
    <font>
      <sz val="13"/>
      <color theme="1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27" fillId="21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5" fillId="0" borderId="2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2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4" xfId="0" applyFont="1" applyBorder="1" applyAlignment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  <xf numFmtId="0" fontId="11" fillId="0" borderId="2" xfId="0" applyFont="1" applyBorder="1" applyAlignment="1" quotePrefix="1">
      <alignment horizontal="center" vertical="center" wrapText="1"/>
    </xf>
    <xf numFmtId="0" fontId="11" fillId="0" borderId="13" xfId="0" applyFont="1" applyBorder="1" applyAlignment="1" quotePrefix="1">
      <alignment horizontal="center" vertical="center" wrapText="1"/>
    </xf>
    <xf numFmtId="0" fontId="8" fillId="0" borderId="14" xfId="0" applyFont="1" applyFill="1" applyBorder="1" applyAlignment="1" quotePrefix="1">
      <alignment horizontal="center" vertical="center" wrapText="1"/>
    </xf>
    <xf numFmtId="0" fontId="5" fillId="0" borderId="8" xfId="0" applyFont="1" applyBorder="1" applyAlignment="1" quotePrefix="1">
      <alignment horizontal="center" vertical="center" wrapText="1"/>
    </xf>
    <xf numFmtId="0" fontId="8" fillId="0" borderId="15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7"/>
  <sheetViews>
    <sheetView tabSelected="1" workbookViewId="0">
      <selection activeCell="A323" sqref="A323:L323"/>
    </sheetView>
  </sheetViews>
  <sheetFormatPr defaultColWidth="9" defaultRowHeight="28.5" customHeight="1"/>
  <cols>
    <col min="1" max="1" width="7.25" style="4" customWidth="1"/>
    <col min="2" max="2" width="9.875" style="4" customWidth="1"/>
    <col min="3" max="3" width="11.25" style="4" customWidth="1"/>
    <col min="4" max="4" width="9.125" style="4" customWidth="1"/>
    <col min="5" max="5" width="10" style="4" customWidth="1"/>
    <col min="6" max="6" width="18.25" style="4" customWidth="1"/>
    <col min="7" max="7" width="14.875" style="4" customWidth="1"/>
    <col min="8" max="8" width="11" style="4" customWidth="1"/>
    <col min="9" max="9" width="23.5" style="5" customWidth="1"/>
    <col min="10" max="10" width="14.75" style="4" customWidth="1"/>
    <col min="11" max="11" width="10.75" style="4" customWidth="1"/>
    <col min="12" max="12" width="13.25" style="4" customWidth="1"/>
    <col min="13" max="13" width="10.5" style="6" customWidth="1"/>
    <col min="14" max="14" width="28.625" style="5" customWidth="1"/>
    <col min="15" max="15" width="23.625" style="4" customWidth="1"/>
    <col min="16" max="16384" width="9" style="7"/>
  </cols>
  <sheetData>
    <row r="1" customHeight="1" spans="1:15">
      <c r="A1" s="8" t="s">
        <v>0</v>
      </c>
      <c r="B1" s="8"/>
      <c r="C1" s="8"/>
      <c r="D1" s="9"/>
      <c r="E1" s="9"/>
      <c r="F1" s="9"/>
      <c r="G1" s="10"/>
      <c r="H1" s="9"/>
      <c r="I1" s="36"/>
      <c r="J1" s="9"/>
      <c r="K1" s="9"/>
      <c r="L1" s="9"/>
      <c r="M1" s="37" t="s">
        <v>1</v>
      </c>
      <c r="N1" s="38"/>
      <c r="O1" s="9"/>
    </row>
    <row r="2" customHeight="1" spans="1:15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9"/>
      <c r="N2" s="11"/>
      <c r="O2" s="11"/>
    </row>
    <row r="3" s="1" customFormat="1" customHeight="1" spans="1:15">
      <c r="A3" s="12"/>
      <c r="B3" s="12"/>
      <c r="C3" s="13"/>
      <c r="D3" s="12"/>
      <c r="E3" s="12"/>
      <c r="F3" s="12"/>
      <c r="G3" s="12"/>
      <c r="H3" s="12"/>
      <c r="I3" s="13"/>
      <c r="J3" s="12"/>
      <c r="K3" s="12"/>
      <c r="L3" s="12"/>
      <c r="M3" s="40"/>
      <c r="N3" s="13"/>
      <c r="O3" s="12"/>
    </row>
    <row r="4" customHeight="1" spans="1:15">
      <c r="A4" s="14" t="s">
        <v>3</v>
      </c>
      <c r="B4" s="14"/>
      <c r="C4" s="13"/>
      <c r="D4" s="14"/>
      <c r="E4" s="14"/>
      <c r="F4" s="14"/>
      <c r="G4" s="14"/>
      <c r="H4" s="14"/>
      <c r="I4" s="13"/>
      <c r="J4" s="14"/>
      <c r="K4" s="14"/>
      <c r="L4" s="14"/>
      <c r="M4" s="40"/>
      <c r="N4" s="13"/>
      <c r="O4" s="14"/>
    </row>
    <row r="5" customHeight="1" spans="1:15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41" t="s">
        <v>16</v>
      </c>
      <c r="N5" s="15" t="s">
        <v>17</v>
      </c>
      <c r="O5" s="15" t="s">
        <v>18</v>
      </c>
    </row>
    <row r="6" s="2" customFormat="1" customHeight="1" spans="1:15">
      <c r="A6" s="16">
        <v>1</v>
      </c>
      <c r="B6" s="17" t="s">
        <v>19</v>
      </c>
      <c r="C6" s="18" t="s">
        <v>20</v>
      </c>
      <c r="D6" s="18" t="s">
        <v>21</v>
      </c>
      <c r="E6" s="18" t="s">
        <v>22</v>
      </c>
      <c r="F6" s="124" t="s">
        <v>23</v>
      </c>
      <c r="G6" s="18" t="s">
        <v>24</v>
      </c>
      <c r="H6" s="18">
        <v>5</v>
      </c>
      <c r="I6" s="22" t="s">
        <v>25</v>
      </c>
      <c r="J6" s="18" t="s">
        <v>21</v>
      </c>
      <c r="K6" s="22">
        <v>1.6</v>
      </c>
      <c r="L6" s="22">
        <v>512</v>
      </c>
      <c r="M6" s="22">
        <v>896</v>
      </c>
      <c r="N6" s="22"/>
      <c r="O6" s="22"/>
    </row>
    <row r="7" s="2" customFormat="1" customHeight="1" spans="1:15">
      <c r="A7" s="19"/>
      <c r="B7" s="20"/>
      <c r="C7" s="21"/>
      <c r="D7" s="21"/>
      <c r="E7" s="21"/>
      <c r="F7" s="21"/>
      <c r="G7" s="21"/>
      <c r="H7" s="21"/>
      <c r="I7" s="22" t="s">
        <v>26</v>
      </c>
      <c r="J7" s="21"/>
      <c r="K7" s="22">
        <v>1.2</v>
      </c>
      <c r="L7" s="22">
        <v>384</v>
      </c>
      <c r="M7" s="22"/>
      <c r="N7" s="22"/>
      <c r="O7" s="22"/>
    </row>
    <row r="8" s="2" customFormat="1" customHeight="1" spans="1:15">
      <c r="A8" s="18">
        <v>2</v>
      </c>
      <c r="B8" s="17" t="s">
        <v>19</v>
      </c>
      <c r="C8" s="18" t="s">
        <v>20</v>
      </c>
      <c r="D8" s="18" t="s">
        <v>21</v>
      </c>
      <c r="E8" s="18" t="s">
        <v>27</v>
      </c>
      <c r="F8" s="124" t="s">
        <v>28</v>
      </c>
      <c r="G8" s="18" t="s">
        <v>29</v>
      </c>
      <c r="H8" s="18">
        <v>4</v>
      </c>
      <c r="I8" s="22" t="s">
        <v>25</v>
      </c>
      <c r="J8" s="18" t="s">
        <v>21</v>
      </c>
      <c r="K8" s="22">
        <v>1.5</v>
      </c>
      <c r="L8" s="22">
        <v>480</v>
      </c>
      <c r="M8" s="22">
        <v>1600</v>
      </c>
      <c r="N8" s="22"/>
      <c r="O8" s="22"/>
    </row>
    <row r="9" s="2" customFormat="1" customHeight="1" spans="1:15">
      <c r="A9" s="21"/>
      <c r="B9" s="20"/>
      <c r="C9" s="21"/>
      <c r="D9" s="21"/>
      <c r="E9" s="21"/>
      <c r="F9" s="21"/>
      <c r="G9" s="21"/>
      <c r="H9" s="21"/>
      <c r="I9" s="22" t="s">
        <v>26</v>
      </c>
      <c r="J9" s="21"/>
      <c r="K9" s="22">
        <v>3.5</v>
      </c>
      <c r="L9" s="22">
        <v>1120</v>
      </c>
      <c r="M9" s="22"/>
      <c r="N9" s="22"/>
      <c r="O9" s="22"/>
    </row>
    <row r="10" s="2" customFormat="1" customHeight="1" spans="1:15">
      <c r="A10" s="18">
        <v>3</v>
      </c>
      <c r="B10" s="17" t="s">
        <v>19</v>
      </c>
      <c r="C10" s="18" t="s">
        <v>20</v>
      </c>
      <c r="D10" s="18" t="s">
        <v>21</v>
      </c>
      <c r="E10" s="18" t="s">
        <v>30</v>
      </c>
      <c r="F10" s="124" t="s">
        <v>31</v>
      </c>
      <c r="G10" s="18" t="s">
        <v>32</v>
      </c>
      <c r="H10" s="18">
        <v>1</v>
      </c>
      <c r="I10" s="22" t="s">
        <v>33</v>
      </c>
      <c r="J10" s="18" t="s">
        <v>21</v>
      </c>
      <c r="K10" s="22">
        <v>2</v>
      </c>
      <c r="L10" s="22">
        <v>960</v>
      </c>
      <c r="M10" s="22">
        <v>1200</v>
      </c>
      <c r="N10" s="22"/>
      <c r="O10" s="22"/>
    </row>
    <row r="11" s="2" customFormat="1" customHeight="1" spans="1:15">
      <c r="A11" s="21"/>
      <c r="B11" s="20"/>
      <c r="C11" s="21"/>
      <c r="D11" s="21"/>
      <c r="E11" s="21"/>
      <c r="F11" s="21"/>
      <c r="G11" s="21"/>
      <c r="H11" s="21"/>
      <c r="I11" s="22" t="s">
        <v>26</v>
      </c>
      <c r="J11" s="21"/>
      <c r="K11" s="22">
        <v>1</v>
      </c>
      <c r="L11" s="22">
        <v>240</v>
      </c>
      <c r="M11" s="22"/>
      <c r="N11" s="22"/>
      <c r="O11" s="22"/>
    </row>
    <row r="12" s="2" customFormat="1" customHeight="1" spans="1:15">
      <c r="A12" s="18">
        <v>4</v>
      </c>
      <c r="B12" s="17" t="s">
        <v>19</v>
      </c>
      <c r="C12" s="18" t="s">
        <v>20</v>
      </c>
      <c r="D12" s="18" t="s">
        <v>21</v>
      </c>
      <c r="E12" s="18" t="s">
        <v>34</v>
      </c>
      <c r="F12" s="124" t="s">
        <v>35</v>
      </c>
      <c r="G12" s="18" t="s">
        <v>36</v>
      </c>
      <c r="H12" s="18">
        <v>4</v>
      </c>
      <c r="I12" s="22" t="s">
        <v>25</v>
      </c>
      <c r="J12" s="18" t="s">
        <v>21</v>
      </c>
      <c r="K12" s="22">
        <v>2</v>
      </c>
      <c r="L12" s="22">
        <v>480</v>
      </c>
      <c r="M12" s="22">
        <v>1200</v>
      </c>
      <c r="N12" s="22"/>
      <c r="O12" s="22"/>
    </row>
    <row r="13" s="3" customFormat="1" customHeight="1" spans="1:15">
      <c r="A13" s="21"/>
      <c r="B13" s="20"/>
      <c r="C13" s="21"/>
      <c r="D13" s="21"/>
      <c r="E13" s="21"/>
      <c r="F13" s="21"/>
      <c r="G13" s="21"/>
      <c r="H13" s="21"/>
      <c r="I13" s="22" t="s">
        <v>26</v>
      </c>
      <c r="J13" s="21"/>
      <c r="K13" s="22">
        <v>3</v>
      </c>
      <c r="L13" s="22">
        <v>720</v>
      </c>
      <c r="M13" s="22"/>
      <c r="N13" s="22"/>
      <c r="O13" s="22"/>
    </row>
    <row r="14" s="3" customFormat="1" customHeight="1" spans="1:15">
      <c r="A14" s="18">
        <v>5</v>
      </c>
      <c r="B14" s="17" t="s">
        <v>19</v>
      </c>
      <c r="C14" s="18" t="s">
        <v>20</v>
      </c>
      <c r="D14" s="18" t="s">
        <v>21</v>
      </c>
      <c r="E14" s="18" t="s">
        <v>37</v>
      </c>
      <c r="F14" s="124" t="s">
        <v>38</v>
      </c>
      <c r="G14" s="18" t="s">
        <v>39</v>
      </c>
      <c r="H14" s="18">
        <v>2</v>
      </c>
      <c r="I14" s="22" t="s">
        <v>25</v>
      </c>
      <c r="J14" s="18" t="s">
        <v>21</v>
      </c>
      <c r="K14" s="22">
        <v>2.08</v>
      </c>
      <c r="L14" s="22">
        <v>665.6</v>
      </c>
      <c r="M14" s="22">
        <v>985.6</v>
      </c>
      <c r="N14" s="22"/>
      <c r="O14" s="22"/>
    </row>
    <row r="15" s="3" customFormat="1" customHeight="1" spans="1:15">
      <c r="A15" s="21"/>
      <c r="B15" s="20"/>
      <c r="C15" s="21"/>
      <c r="D15" s="21"/>
      <c r="E15" s="21"/>
      <c r="F15" s="21"/>
      <c r="G15" s="21"/>
      <c r="H15" s="21"/>
      <c r="I15" s="22" t="s">
        <v>26</v>
      </c>
      <c r="J15" s="21"/>
      <c r="K15" s="22">
        <v>1</v>
      </c>
      <c r="L15" s="22">
        <v>320</v>
      </c>
      <c r="M15" s="22"/>
      <c r="N15" s="22"/>
      <c r="O15" s="22"/>
    </row>
    <row r="16" s="3" customFormat="1" customHeight="1" spans="1:15">
      <c r="A16" s="22">
        <v>6</v>
      </c>
      <c r="B16" s="23" t="s">
        <v>19</v>
      </c>
      <c r="C16" s="22" t="s">
        <v>20</v>
      </c>
      <c r="D16" s="22" t="s">
        <v>21</v>
      </c>
      <c r="E16" s="22" t="s">
        <v>40</v>
      </c>
      <c r="F16" s="125" t="s">
        <v>41</v>
      </c>
      <c r="G16" s="22" t="s">
        <v>24</v>
      </c>
      <c r="H16" s="22">
        <v>1</v>
      </c>
      <c r="I16" s="22" t="s">
        <v>42</v>
      </c>
      <c r="J16" s="22" t="s">
        <v>21</v>
      </c>
      <c r="K16" s="22">
        <v>5</v>
      </c>
      <c r="L16" s="22">
        <v>3200</v>
      </c>
      <c r="M16" s="22">
        <v>3200</v>
      </c>
      <c r="N16" s="22"/>
      <c r="O16" s="22"/>
    </row>
    <row r="17" s="3" customFormat="1" customHeight="1" spans="1:15">
      <c r="A17" s="22">
        <v>7</v>
      </c>
      <c r="B17" s="23" t="s">
        <v>19</v>
      </c>
      <c r="C17" s="22" t="s">
        <v>20</v>
      </c>
      <c r="D17" s="22" t="s">
        <v>43</v>
      </c>
      <c r="E17" s="22" t="s">
        <v>44</v>
      </c>
      <c r="F17" s="125" t="s">
        <v>45</v>
      </c>
      <c r="G17" s="22" t="s">
        <v>36</v>
      </c>
      <c r="H17" s="22">
        <v>1</v>
      </c>
      <c r="I17" s="22" t="s">
        <v>26</v>
      </c>
      <c r="J17" s="22" t="s">
        <v>21</v>
      </c>
      <c r="K17" s="22">
        <v>5</v>
      </c>
      <c r="L17" s="22">
        <v>1200</v>
      </c>
      <c r="M17" s="22">
        <v>1200</v>
      </c>
      <c r="N17" s="22"/>
      <c r="O17" s="22"/>
    </row>
    <row r="18" s="3" customFormat="1" customHeight="1" spans="1:15">
      <c r="A18" s="22">
        <v>8</v>
      </c>
      <c r="B18" s="23" t="s">
        <v>19</v>
      </c>
      <c r="C18" s="22" t="s">
        <v>20</v>
      </c>
      <c r="D18" s="22" t="s">
        <v>43</v>
      </c>
      <c r="E18" s="22" t="s">
        <v>46</v>
      </c>
      <c r="F18" s="125" t="s">
        <v>47</v>
      </c>
      <c r="G18" s="22" t="s">
        <v>48</v>
      </c>
      <c r="H18" s="22">
        <v>1</v>
      </c>
      <c r="I18" s="22" t="s">
        <v>26</v>
      </c>
      <c r="J18" s="22" t="s">
        <v>21</v>
      </c>
      <c r="K18" s="22">
        <v>3</v>
      </c>
      <c r="L18" s="22">
        <v>960</v>
      </c>
      <c r="M18" s="22">
        <v>960</v>
      </c>
      <c r="N18" s="22"/>
      <c r="O18" s="22"/>
    </row>
    <row r="19" s="3" customFormat="1" customHeight="1" spans="1:15">
      <c r="A19" s="18">
        <v>9</v>
      </c>
      <c r="B19" s="17" t="s">
        <v>19</v>
      </c>
      <c r="C19" s="18" t="s">
        <v>20</v>
      </c>
      <c r="D19" s="18" t="s">
        <v>43</v>
      </c>
      <c r="E19" s="18" t="s">
        <v>49</v>
      </c>
      <c r="F19" s="124" t="s">
        <v>50</v>
      </c>
      <c r="G19" s="18" t="s">
        <v>51</v>
      </c>
      <c r="H19" s="18">
        <v>1</v>
      </c>
      <c r="I19" s="22" t="s">
        <v>25</v>
      </c>
      <c r="J19" s="18" t="s">
        <v>43</v>
      </c>
      <c r="K19" s="22">
        <v>0.7</v>
      </c>
      <c r="L19" s="22">
        <v>224</v>
      </c>
      <c r="M19" s="22">
        <v>1184</v>
      </c>
      <c r="N19" s="22"/>
      <c r="O19" s="22"/>
    </row>
    <row r="20" s="3" customFormat="1" customHeight="1" spans="1:15">
      <c r="A20" s="21"/>
      <c r="B20" s="20"/>
      <c r="C20" s="21"/>
      <c r="D20" s="21"/>
      <c r="E20" s="21"/>
      <c r="F20" s="21"/>
      <c r="G20" s="21"/>
      <c r="H20" s="21"/>
      <c r="I20" s="22" t="s">
        <v>26</v>
      </c>
      <c r="J20" s="21"/>
      <c r="K20" s="22">
        <v>3</v>
      </c>
      <c r="L20" s="22">
        <v>960</v>
      </c>
      <c r="M20" s="22"/>
      <c r="N20" s="22"/>
      <c r="O20" s="22"/>
    </row>
    <row r="21" s="3" customFormat="1" customHeight="1" spans="1:15">
      <c r="A21" s="18">
        <v>10</v>
      </c>
      <c r="B21" s="17" t="s">
        <v>19</v>
      </c>
      <c r="C21" s="18" t="s">
        <v>20</v>
      </c>
      <c r="D21" s="18" t="s">
        <v>43</v>
      </c>
      <c r="E21" s="18" t="s">
        <v>52</v>
      </c>
      <c r="F21" s="124" t="s">
        <v>53</v>
      </c>
      <c r="G21" s="18" t="s">
        <v>51</v>
      </c>
      <c r="H21" s="18">
        <v>1</v>
      </c>
      <c r="I21" s="22" t="s">
        <v>25</v>
      </c>
      <c r="J21" s="18" t="s">
        <v>43</v>
      </c>
      <c r="K21" s="22">
        <v>2.1</v>
      </c>
      <c r="L21" s="22">
        <v>672</v>
      </c>
      <c r="M21" s="22">
        <v>1952</v>
      </c>
      <c r="N21" s="22"/>
      <c r="O21" s="22"/>
    </row>
    <row r="22" s="3" customFormat="1" customHeight="1" spans="1:15">
      <c r="A22" s="21"/>
      <c r="B22" s="20"/>
      <c r="C22" s="21"/>
      <c r="D22" s="21"/>
      <c r="E22" s="21"/>
      <c r="F22" s="21"/>
      <c r="G22" s="21"/>
      <c r="H22" s="21"/>
      <c r="I22" s="22" t="s">
        <v>26</v>
      </c>
      <c r="J22" s="21"/>
      <c r="K22" s="22">
        <v>4</v>
      </c>
      <c r="L22" s="22">
        <v>1280</v>
      </c>
      <c r="M22" s="22"/>
      <c r="N22" s="22"/>
      <c r="O22" s="22"/>
    </row>
    <row r="23" s="3" customFormat="1" ht="37" customHeight="1" spans="1:15">
      <c r="A23" s="18">
        <v>11</v>
      </c>
      <c r="B23" s="17" t="s">
        <v>19</v>
      </c>
      <c r="C23" s="18" t="s">
        <v>20</v>
      </c>
      <c r="D23" s="18" t="s">
        <v>43</v>
      </c>
      <c r="E23" s="18" t="s">
        <v>54</v>
      </c>
      <c r="F23" s="124" t="s">
        <v>55</v>
      </c>
      <c r="G23" s="18" t="s">
        <v>48</v>
      </c>
      <c r="H23" s="18">
        <v>3</v>
      </c>
      <c r="I23" s="22" t="s">
        <v>25</v>
      </c>
      <c r="J23" s="18" t="s">
        <v>43</v>
      </c>
      <c r="K23" s="22">
        <v>1.5</v>
      </c>
      <c r="L23" s="22">
        <v>480</v>
      </c>
      <c r="M23" s="22">
        <v>1440</v>
      </c>
      <c r="N23" s="22"/>
      <c r="O23" s="22"/>
    </row>
    <row r="24" s="3" customFormat="1" customHeight="1" spans="1:15">
      <c r="A24" s="21"/>
      <c r="B24" s="20"/>
      <c r="C24" s="21"/>
      <c r="D24" s="21"/>
      <c r="E24" s="21"/>
      <c r="F24" s="21"/>
      <c r="G24" s="21"/>
      <c r="H24" s="21"/>
      <c r="I24" s="22" t="s">
        <v>26</v>
      </c>
      <c r="J24" s="21"/>
      <c r="K24" s="22">
        <v>3</v>
      </c>
      <c r="L24" s="22">
        <v>960</v>
      </c>
      <c r="M24" s="22"/>
      <c r="N24" s="22"/>
      <c r="O24" s="22"/>
    </row>
    <row r="25" s="3" customFormat="1" customHeight="1" spans="1:15">
      <c r="A25" s="16">
        <v>12</v>
      </c>
      <c r="B25" s="17" t="s">
        <v>19</v>
      </c>
      <c r="C25" s="18" t="s">
        <v>20</v>
      </c>
      <c r="D25" s="18" t="s">
        <v>56</v>
      </c>
      <c r="E25" s="18" t="s">
        <v>57</v>
      </c>
      <c r="F25" s="124" t="s">
        <v>58</v>
      </c>
      <c r="G25" s="18" t="s">
        <v>51</v>
      </c>
      <c r="H25" s="18">
        <v>4</v>
      </c>
      <c r="I25" s="22" t="s">
        <v>25</v>
      </c>
      <c r="J25" s="18" t="s">
        <v>56</v>
      </c>
      <c r="K25" s="22">
        <v>1.2</v>
      </c>
      <c r="L25" s="22">
        <v>384</v>
      </c>
      <c r="M25" s="22">
        <v>1344</v>
      </c>
      <c r="N25" s="22"/>
      <c r="O25" s="22"/>
    </row>
    <row r="26" s="3" customFormat="1" customHeight="1" spans="1:15">
      <c r="A26" s="19"/>
      <c r="B26" s="20"/>
      <c r="C26" s="21"/>
      <c r="D26" s="21"/>
      <c r="E26" s="21"/>
      <c r="F26" s="21"/>
      <c r="G26" s="21"/>
      <c r="H26" s="21"/>
      <c r="I26" s="22" t="s">
        <v>26</v>
      </c>
      <c r="J26" s="21"/>
      <c r="K26" s="22">
        <v>3</v>
      </c>
      <c r="L26" s="22">
        <v>960</v>
      </c>
      <c r="M26" s="22"/>
      <c r="N26" s="22"/>
      <c r="O26" s="22"/>
    </row>
    <row r="27" s="3" customFormat="1" customHeight="1" spans="1:15">
      <c r="A27" s="22">
        <v>13</v>
      </c>
      <c r="B27" s="23" t="s">
        <v>19</v>
      </c>
      <c r="C27" s="22" t="s">
        <v>20</v>
      </c>
      <c r="D27" s="22" t="s">
        <v>56</v>
      </c>
      <c r="E27" s="22" t="s">
        <v>59</v>
      </c>
      <c r="F27" s="125" t="s">
        <v>60</v>
      </c>
      <c r="G27" s="22" t="s">
        <v>24</v>
      </c>
      <c r="H27" s="22">
        <v>2</v>
      </c>
      <c r="I27" s="22" t="s">
        <v>61</v>
      </c>
      <c r="J27" s="22" t="s">
        <v>56</v>
      </c>
      <c r="K27" s="22">
        <v>3.1</v>
      </c>
      <c r="L27" s="22">
        <v>1984</v>
      </c>
      <c r="M27" s="22">
        <v>1984</v>
      </c>
      <c r="N27" s="22"/>
      <c r="O27" s="22"/>
    </row>
    <row r="28" s="3" customFormat="1" customHeight="1" spans="1:15">
      <c r="A28" s="22">
        <v>14</v>
      </c>
      <c r="B28" s="23" t="s">
        <v>19</v>
      </c>
      <c r="C28" s="22" t="s">
        <v>20</v>
      </c>
      <c r="D28" s="22" t="s">
        <v>56</v>
      </c>
      <c r="E28" s="22" t="s">
        <v>62</v>
      </c>
      <c r="F28" s="125" t="s">
        <v>63</v>
      </c>
      <c r="G28" s="22" t="s">
        <v>48</v>
      </c>
      <c r="H28" s="22">
        <v>2</v>
      </c>
      <c r="I28" s="22" t="s">
        <v>26</v>
      </c>
      <c r="J28" s="22" t="s">
        <v>56</v>
      </c>
      <c r="K28" s="22">
        <v>6</v>
      </c>
      <c r="L28" s="22">
        <v>1920</v>
      </c>
      <c r="M28" s="22">
        <v>1920</v>
      </c>
      <c r="N28" s="22"/>
      <c r="O28" s="22"/>
    </row>
    <row r="29" s="3" customFormat="1" customHeight="1" spans="1:15">
      <c r="A29" s="18">
        <v>15</v>
      </c>
      <c r="B29" s="17" t="s">
        <v>19</v>
      </c>
      <c r="C29" s="18" t="s">
        <v>20</v>
      </c>
      <c r="D29" s="18" t="s">
        <v>56</v>
      </c>
      <c r="E29" s="18" t="s">
        <v>64</v>
      </c>
      <c r="F29" s="124" t="s">
        <v>65</v>
      </c>
      <c r="G29" s="18" t="s">
        <v>24</v>
      </c>
      <c r="H29" s="18">
        <v>2</v>
      </c>
      <c r="I29" s="22" t="s">
        <v>26</v>
      </c>
      <c r="J29" s="18" t="s">
        <v>56</v>
      </c>
      <c r="K29" s="22">
        <v>3</v>
      </c>
      <c r="L29" s="22">
        <v>960</v>
      </c>
      <c r="M29" s="22">
        <v>1320</v>
      </c>
      <c r="N29" s="22"/>
      <c r="O29" s="22" t="s">
        <v>66</v>
      </c>
    </row>
    <row r="30" s="3" customFormat="1" customHeight="1" spans="1:15">
      <c r="A30" s="21"/>
      <c r="B30" s="20"/>
      <c r="C30" s="21"/>
      <c r="D30" s="21"/>
      <c r="E30" s="21"/>
      <c r="F30" s="21"/>
      <c r="G30" s="21"/>
      <c r="H30" s="21"/>
      <c r="I30" s="22" t="s">
        <v>67</v>
      </c>
      <c r="J30" s="21"/>
      <c r="K30" s="22">
        <v>30</v>
      </c>
      <c r="L30" s="22">
        <v>360</v>
      </c>
      <c r="M30" s="22"/>
      <c r="N30" s="22"/>
      <c r="O30" s="22"/>
    </row>
    <row r="31" s="3" customFormat="1" customHeight="1" spans="1:15">
      <c r="A31" s="18">
        <v>16</v>
      </c>
      <c r="B31" s="17" t="s">
        <v>19</v>
      </c>
      <c r="C31" s="18" t="s">
        <v>20</v>
      </c>
      <c r="D31" s="18" t="s">
        <v>68</v>
      </c>
      <c r="E31" s="18" t="s">
        <v>69</v>
      </c>
      <c r="F31" s="124" t="s">
        <v>70</v>
      </c>
      <c r="G31" s="18" t="s">
        <v>48</v>
      </c>
      <c r="H31" s="18">
        <v>1</v>
      </c>
      <c r="I31" s="22" t="s">
        <v>71</v>
      </c>
      <c r="J31" s="18" t="s">
        <v>68</v>
      </c>
      <c r="K31" s="22">
        <v>10</v>
      </c>
      <c r="L31" s="22">
        <v>2000</v>
      </c>
      <c r="M31" s="22">
        <v>2960</v>
      </c>
      <c r="N31" s="22"/>
      <c r="O31" s="22"/>
    </row>
    <row r="32" s="3" customFormat="1" customHeight="1" spans="1:15">
      <c r="A32" s="21"/>
      <c r="B32" s="20"/>
      <c r="C32" s="21"/>
      <c r="D32" s="21"/>
      <c r="E32" s="21"/>
      <c r="F32" s="21"/>
      <c r="G32" s="21"/>
      <c r="H32" s="21"/>
      <c r="I32" s="22" t="s">
        <v>26</v>
      </c>
      <c r="J32" s="21"/>
      <c r="K32" s="22">
        <v>3</v>
      </c>
      <c r="L32" s="22">
        <v>960</v>
      </c>
      <c r="M32" s="22"/>
      <c r="N32" s="22"/>
      <c r="O32" s="22"/>
    </row>
    <row r="33" s="3" customFormat="1" customHeight="1" spans="1:15">
      <c r="A33" s="18">
        <v>17</v>
      </c>
      <c r="B33" s="17" t="s">
        <v>19</v>
      </c>
      <c r="C33" s="18" t="s">
        <v>20</v>
      </c>
      <c r="D33" s="18" t="s">
        <v>72</v>
      </c>
      <c r="E33" s="18" t="s">
        <v>73</v>
      </c>
      <c r="F33" s="124" t="s">
        <v>74</v>
      </c>
      <c r="G33" s="18" t="s">
        <v>36</v>
      </c>
      <c r="H33" s="18">
        <v>4</v>
      </c>
      <c r="I33" s="22" t="s">
        <v>26</v>
      </c>
      <c r="J33" s="18" t="s">
        <v>72</v>
      </c>
      <c r="K33" s="22">
        <v>3.5</v>
      </c>
      <c r="L33" s="22">
        <v>840</v>
      </c>
      <c r="M33" s="22">
        <v>1800</v>
      </c>
      <c r="N33" s="22"/>
      <c r="O33" s="22"/>
    </row>
    <row r="34" s="3" customFormat="1" customHeight="1" spans="1:15">
      <c r="A34" s="21"/>
      <c r="B34" s="20"/>
      <c r="C34" s="21"/>
      <c r="D34" s="21"/>
      <c r="E34" s="21"/>
      <c r="F34" s="21"/>
      <c r="G34" s="21"/>
      <c r="H34" s="21"/>
      <c r="I34" s="22" t="s">
        <v>42</v>
      </c>
      <c r="J34" s="21"/>
      <c r="K34" s="22">
        <v>2</v>
      </c>
      <c r="L34" s="22">
        <v>960</v>
      </c>
      <c r="M34" s="22"/>
      <c r="N34" s="22"/>
      <c r="O34" s="22"/>
    </row>
    <row r="35" s="3" customFormat="1" customHeight="1" spans="1:15">
      <c r="A35" s="18">
        <v>18</v>
      </c>
      <c r="B35" s="17" t="s">
        <v>19</v>
      </c>
      <c r="C35" s="18" t="s">
        <v>20</v>
      </c>
      <c r="D35" s="18" t="s">
        <v>72</v>
      </c>
      <c r="E35" s="18" t="s">
        <v>75</v>
      </c>
      <c r="F35" s="124" t="s">
        <v>76</v>
      </c>
      <c r="G35" s="24" t="s">
        <v>29</v>
      </c>
      <c r="H35" s="18">
        <v>5</v>
      </c>
      <c r="I35" s="22" t="s">
        <v>26</v>
      </c>
      <c r="J35" s="18" t="s">
        <v>72</v>
      </c>
      <c r="K35" s="22">
        <v>3</v>
      </c>
      <c r="L35" s="22">
        <v>960</v>
      </c>
      <c r="M35" s="22">
        <v>3520</v>
      </c>
      <c r="N35" s="22"/>
      <c r="O35" s="22"/>
    </row>
    <row r="36" s="3" customFormat="1" customHeight="1" spans="1:15">
      <c r="A36" s="21"/>
      <c r="B36" s="20"/>
      <c r="C36" s="21"/>
      <c r="D36" s="21"/>
      <c r="E36" s="21"/>
      <c r="F36" s="21"/>
      <c r="G36" s="21"/>
      <c r="H36" s="21"/>
      <c r="I36" s="22" t="s">
        <v>42</v>
      </c>
      <c r="J36" s="21"/>
      <c r="K36" s="22">
        <v>4</v>
      </c>
      <c r="L36" s="22">
        <v>2560</v>
      </c>
      <c r="M36" s="22"/>
      <c r="N36" s="22"/>
      <c r="O36" s="22"/>
    </row>
    <row r="37" s="3" customFormat="1" customHeight="1" spans="1:15">
      <c r="A37" s="22">
        <v>19</v>
      </c>
      <c r="B37" s="23" t="s">
        <v>19</v>
      </c>
      <c r="C37" s="22" t="s">
        <v>20</v>
      </c>
      <c r="D37" s="22" t="s">
        <v>77</v>
      </c>
      <c r="E37" s="22" t="s">
        <v>78</v>
      </c>
      <c r="F37" s="125" t="s">
        <v>79</v>
      </c>
      <c r="G37" s="22" t="s">
        <v>36</v>
      </c>
      <c r="H37" s="22">
        <v>1</v>
      </c>
      <c r="I37" s="22" t="s">
        <v>26</v>
      </c>
      <c r="J37" s="22" t="s">
        <v>77</v>
      </c>
      <c r="K37" s="22">
        <v>2</v>
      </c>
      <c r="L37" s="22">
        <v>480</v>
      </c>
      <c r="M37" s="22">
        <v>480</v>
      </c>
      <c r="N37" s="22"/>
      <c r="O37" s="22"/>
    </row>
    <row r="38" s="3" customFormat="1" customHeight="1" spans="1:15">
      <c r="A38" s="18">
        <v>20</v>
      </c>
      <c r="B38" s="17" t="s">
        <v>19</v>
      </c>
      <c r="C38" s="18" t="s">
        <v>80</v>
      </c>
      <c r="D38" s="18" t="s">
        <v>81</v>
      </c>
      <c r="E38" s="18" t="s">
        <v>82</v>
      </c>
      <c r="F38" s="124" t="s">
        <v>83</v>
      </c>
      <c r="G38" s="18" t="s">
        <v>84</v>
      </c>
      <c r="H38" s="18">
        <v>3</v>
      </c>
      <c r="I38" s="22" t="s">
        <v>67</v>
      </c>
      <c r="J38" s="18" t="s">
        <v>81</v>
      </c>
      <c r="K38" s="22">
        <v>28</v>
      </c>
      <c r="L38" s="22">
        <v>252</v>
      </c>
      <c r="M38" s="18">
        <v>672</v>
      </c>
      <c r="N38" s="18"/>
      <c r="O38" s="22"/>
    </row>
    <row r="39" s="3" customFormat="1" customHeight="1" spans="1:15">
      <c r="A39" s="21"/>
      <c r="B39" s="20"/>
      <c r="C39" s="21"/>
      <c r="D39" s="21"/>
      <c r="E39" s="21"/>
      <c r="F39" s="21"/>
      <c r="G39" s="21"/>
      <c r="H39" s="21"/>
      <c r="I39" s="22" t="s">
        <v>85</v>
      </c>
      <c r="J39" s="21"/>
      <c r="K39" s="22">
        <v>1</v>
      </c>
      <c r="L39" s="22">
        <v>420</v>
      </c>
      <c r="M39" s="21"/>
      <c r="N39" s="21"/>
      <c r="O39" s="22"/>
    </row>
    <row r="40" s="3" customFormat="1" customHeight="1" spans="1:15">
      <c r="A40" s="22">
        <v>21</v>
      </c>
      <c r="B40" s="23" t="s">
        <v>19</v>
      </c>
      <c r="C40" s="22" t="s">
        <v>80</v>
      </c>
      <c r="D40" s="22" t="s">
        <v>86</v>
      </c>
      <c r="E40" s="22" t="s">
        <v>87</v>
      </c>
      <c r="F40" s="125" t="s">
        <v>88</v>
      </c>
      <c r="G40" s="22" t="s">
        <v>29</v>
      </c>
      <c r="H40" s="22">
        <v>4</v>
      </c>
      <c r="I40" s="22" t="s">
        <v>85</v>
      </c>
      <c r="J40" s="22" t="s">
        <v>86</v>
      </c>
      <c r="K40" s="22">
        <v>5</v>
      </c>
      <c r="L40" s="22">
        <v>2800</v>
      </c>
      <c r="M40" s="22">
        <v>2800</v>
      </c>
      <c r="N40" s="22"/>
      <c r="O40" s="22"/>
    </row>
    <row r="41" s="3" customFormat="1" customHeight="1" spans="1:15">
      <c r="A41" s="18">
        <v>22</v>
      </c>
      <c r="B41" s="23" t="s">
        <v>19</v>
      </c>
      <c r="C41" s="22" t="s">
        <v>80</v>
      </c>
      <c r="D41" s="18" t="s">
        <v>89</v>
      </c>
      <c r="E41" s="18" t="s">
        <v>90</v>
      </c>
      <c r="F41" s="124" t="s">
        <v>91</v>
      </c>
      <c r="G41" s="18" t="s">
        <v>51</v>
      </c>
      <c r="H41" s="18">
        <v>1</v>
      </c>
      <c r="I41" s="18" t="s">
        <v>92</v>
      </c>
      <c r="J41" s="18" t="s">
        <v>89</v>
      </c>
      <c r="K41" s="18">
        <v>5</v>
      </c>
      <c r="L41" s="22">
        <v>3200</v>
      </c>
      <c r="M41" s="18">
        <v>3200</v>
      </c>
      <c r="N41" s="18"/>
      <c r="O41" s="22"/>
    </row>
    <row r="42" s="3" customFormat="1" customHeight="1" spans="1:15">
      <c r="A42" s="22">
        <v>23</v>
      </c>
      <c r="B42" s="23" t="s">
        <v>19</v>
      </c>
      <c r="C42" s="25" t="s">
        <v>93</v>
      </c>
      <c r="D42" s="25" t="s">
        <v>94</v>
      </c>
      <c r="E42" s="25" t="s">
        <v>95</v>
      </c>
      <c r="F42" s="25" t="s">
        <v>96</v>
      </c>
      <c r="G42" s="25" t="s">
        <v>29</v>
      </c>
      <c r="H42" s="22">
        <v>1</v>
      </c>
      <c r="I42" s="25" t="s">
        <v>67</v>
      </c>
      <c r="J42" s="25" t="s">
        <v>97</v>
      </c>
      <c r="K42" s="25">
        <v>100</v>
      </c>
      <c r="L42" s="22">
        <v>1200</v>
      </c>
      <c r="M42" s="22">
        <v>1200</v>
      </c>
      <c r="N42" s="22"/>
      <c r="O42" s="22"/>
    </row>
    <row r="43" s="3" customFormat="1" customHeight="1" spans="1:15">
      <c r="A43" s="22">
        <v>24</v>
      </c>
      <c r="B43" s="23" t="s">
        <v>19</v>
      </c>
      <c r="C43" s="25" t="s">
        <v>93</v>
      </c>
      <c r="D43" s="26" t="s">
        <v>94</v>
      </c>
      <c r="E43" s="25" t="s">
        <v>98</v>
      </c>
      <c r="F43" s="27" t="s">
        <v>99</v>
      </c>
      <c r="G43" s="25" t="s">
        <v>29</v>
      </c>
      <c r="H43" s="22">
        <v>1</v>
      </c>
      <c r="I43" s="25" t="s">
        <v>67</v>
      </c>
      <c r="J43" s="25" t="s">
        <v>97</v>
      </c>
      <c r="K43" s="25">
        <v>250</v>
      </c>
      <c r="L43" s="22">
        <v>3000</v>
      </c>
      <c r="M43" s="22">
        <v>3000</v>
      </c>
      <c r="N43" s="22"/>
      <c r="O43" s="22"/>
    </row>
    <row r="44" s="3" customFormat="1" customHeight="1" spans="1:15">
      <c r="A44" s="18">
        <v>25</v>
      </c>
      <c r="B44" s="28" t="s">
        <v>19</v>
      </c>
      <c r="C44" s="18" t="s">
        <v>93</v>
      </c>
      <c r="D44" s="18" t="s">
        <v>100</v>
      </c>
      <c r="E44" s="18" t="s">
        <v>101</v>
      </c>
      <c r="F44" s="124" t="s">
        <v>102</v>
      </c>
      <c r="G44" s="18" t="s">
        <v>36</v>
      </c>
      <c r="H44" s="18">
        <v>2</v>
      </c>
      <c r="I44" s="22" t="s">
        <v>26</v>
      </c>
      <c r="J44" s="18" t="s">
        <v>103</v>
      </c>
      <c r="K44" s="22">
        <v>3</v>
      </c>
      <c r="L44" s="22">
        <v>720</v>
      </c>
      <c r="M44" s="18">
        <v>2520</v>
      </c>
      <c r="N44" s="18"/>
      <c r="O44" s="22"/>
    </row>
    <row r="45" s="3" customFormat="1" customHeight="1" spans="1:15">
      <c r="A45" s="29"/>
      <c r="B45" s="17"/>
      <c r="C45" s="29"/>
      <c r="D45" s="29"/>
      <c r="E45" s="29"/>
      <c r="F45" s="29"/>
      <c r="G45" s="29"/>
      <c r="H45" s="29"/>
      <c r="I45" s="22" t="s">
        <v>104</v>
      </c>
      <c r="J45" s="29"/>
      <c r="K45" s="22">
        <v>3</v>
      </c>
      <c r="L45" s="22">
        <v>1440</v>
      </c>
      <c r="M45" s="29"/>
      <c r="N45" s="29"/>
      <c r="O45" s="22"/>
    </row>
    <row r="46" s="3" customFormat="1" customHeight="1" spans="1:15">
      <c r="A46" s="21"/>
      <c r="B46" s="20"/>
      <c r="C46" s="21"/>
      <c r="D46" s="21"/>
      <c r="E46" s="21"/>
      <c r="F46" s="21"/>
      <c r="G46" s="21"/>
      <c r="H46" s="21"/>
      <c r="I46" s="22" t="s">
        <v>67</v>
      </c>
      <c r="J46" s="21"/>
      <c r="K46" s="22">
        <v>40</v>
      </c>
      <c r="L46" s="22">
        <v>360</v>
      </c>
      <c r="M46" s="21"/>
      <c r="N46" s="21"/>
      <c r="O46" s="22"/>
    </row>
    <row r="47" s="3" customFormat="1" customHeight="1" spans="1:15">
      <c r="A47" s="22">
        <v>26</v>
      </c>
      <c r="B47" s="23" t="s">
        <v>19</v>
      </c>
      <c r="C47" s="25" t="s">
        <v>93</v>
      </c>
      <c r="D47" s="25" t="s">
        <v>105</v>
      </c>
      <c r="E47" s="25" t="s">
        <v>106</v>
      </c>
      <c r="F47" s="126" t="s">
        <v>107</v>
      </c>
      <c r="G47" s="25" t="s">
        <v>108</v>
      </c>
      <c r="H47" s="22">
        <v>3</v>
      </c>
      <c r="I47" s="25" t="s">
        <v>109</v>
      </c>
      <c r="J47" s="25" t="s">
        <v>110</v>
      </c>
      <c r="K47" s="25">
        <v>1.5</v>
      </c>
      <c r="L47" s="22">
        <v>960</v>
      </c>
      <c r="M47" s="22">
        <v>960</v>
      </c>
      <c r="N47" s="22"/>
      <c r="O47" s="22"/>
    </row>
    <row r="48" s="3" customFormat="1" customHeight="1" spans="1:15">
      <c r="A48" s="22">
        <v>27</v>
      </c>
      <c r="B48" s="30" t="s">
        <v>111</v>
      </c>
      <c r="C48" s="31" t="s">
        <v>112</v>
      </c>
      <c r="D48" s="31" t="s">
        <v>113</v>
      </c>
      <c r="E48" s="31" t="s">
        <v>114</v>
      </c>
      <c r="F48" s="31" t="s">
        <v>115</v>
      </c>
      <c r="G48" s="31" t="s">
        <v>51</v>
      </c>
      <c r="H48" s="31">
        <v>3</v>
      </c>
      <c r="I48" s="31" t="s">
        <v>116</v>
      </c>
      <c r="J48" s="31" t="s">
        <v>117</v>
      </c>
      <c r="K48" s="31">
        <v>3</v>
      </c>
      <c r="L48" s="31">
        <v>5000</v>
      </c>
      <c r="M48" s="31">
        <v>5000</v>
      </c>
      <c r="N48" s="31"/>
      <c r="O48" s="31"/>
    </row>
    <row r="49" s="3" customFormat="1" customHeight="1" spans="1:15">
      <c r="A49" s="22">
        <v>28</v>
      </c>
      <c r="B49" s="32" t="s">
        <v>111</v>
      </c>
      <c r="C49" s="15" t="s">
        <v>112</v>
      </c>
      <c r="D49" s="15" t="s">
        <v>118</v>
      </c>
      <c r="E49" s="15" t="s">
        <v>119</v>
      </c>
      <c r="F49" s="15" t="s">
        <v>120</v>
      </c>
      <c r="G49" s="15" t="s">
        <v>84</v>
      </c>
      <c r="H49" s="15">
        <v>1</v>
      </c>
      <c r="I49" s="15" t="s">
        <v>67</v>
      </c>
      <c r="J49" s="15" t="s">
        <v>121</v>
      </c>
      <c r="K49" s="15">
        <v>40</v>
      </c>
      <c r="L49" s="15">
        <v>360</v>
      </c>
      <c r="M49" s="15">
        <v>360</v>
      </c>
      <c r="N49" s="15"/>
      <c r="O49" s="15"/>
    </row>
    <row r="50" s="3" customFormat="1" customHeight="1" spans="1:15">
      <c r="A50" s="22">
        <v>29</v>
      </c>
      <c r="B50" s="32" t="s">
        <v>111</v>
      </c>
      <c r="C50" s="15" t="s">
        <v>122</v>
      </c>
      <c r="D50" s="15" t="s">
        <v>123</v>
      </c>
      <c r="E50" s="15" t="s">
        <v>124</v>
      </c>
      <c r="F50" s="15" t="s">
        <v>125</v>
      </c>
      <c r="G50" s="15" t="s">
        <v>126</v>
      </c>
      <c r="H50" s="15">
        <v>4</v>
      </c>
      <c r="I50" s="15" t="s">
        <v>85</v>
      </c>
      <c r="J50" s="15" t="s">
        <v>127</v>
      </c>
      <c r="K50" s="15">
        <v>38</v>
      </c>
      <c r="L50" s="15">
        <v>5000</v>
      </c>
      <c r="M50" s="15">
        <v>5000</v>
      </c>
      <c r="N50" s="15"/>
      <c r="O50" s="15"/>
    </row>
    <row r="51" s="3" customFormat="1" customHeight="1" spans="1:15">
      <c r="A51" s="22">
        <v>30</v>
      </c>
      <c r="B51" s="32" t="s">
        <v>111</v>
      </c>
      <c r="C51" s="15" t="s">
        <v>128</v>
      </c>
      <c r="D51" s="15" t="s">
        <v>129</v>
      </c>
      <c r="E51" s="15" t="s">
        <v>130</v>
      </c>
      <c r="F51" s="15" t="s">
        <v>131</v>
      </c>
      <c r="G51" s="15" t="s">
        <v>126</v>
      </c>
      <c r="H51" s="15">
        <v>3</v>
      </c>
      <c r="I51" s="15" t="s">
        <v>85</v>
      </c>
      <c r="J51" s="15" t="s">
        <v>132</v>
      </c>
      <c r="K51" s="15">
        <v>15</v>
      </c>
      <c r="L51" s="15">
        <v>5000</v>
      </c>
      <c r="M51" s="15">
        <v>5000</v>
      </c>
      <c r="N51" s="15"/>
      <c r="O51" s="15"/>
    </row>
    <row r="52" s="3" customFormat="1" customHeight="1" spans="1:15">
      <c r="A52" s="22">
        <v>31</v>
      </c>
      <c r="B52" s="32" t="s">
        <v>111</v>
      </c>
      <c r="C52" s="15" t="s">
        <v>128</v>
      </c>
      <c r="D52" s="15" t="s">
        <v>133</v>
      </c>
      <c r="E52" s="15" t="s">
        <v>134</v>
      </c>
      <c r="F52" s="15" t="s">
        <v>135</v>
      </c>
      <c r="G52" s="15" t="s">
        <v>29</v>
      </c>
      <c r="H52" s="15">
        <v>3</v>
      </c>
      <c r="I52" s="15" t="s">
        <v>67</v>
      </c>
      <c r="J52" s="15" t="s">
        <v>136</v>
      </c>
      <c r="K52" s="15">
        <v>25</v>
      </c>
      <c r="L52" s="15">
        <v>300</v>
      </c>
      <c r="M52" s="15">
        <v>300</v>
      </c>
      <c r="N52" s="15"/>
      <c r="O52" s="15" t="s">
        <v>137</v>
      </c>
    </row>
    <row r="53" s="3" customFormat="1" customHeight="1" spans="1:15">
      <c r="A53" s="22">
        <v>32</v>
      </c>
      <c r="B53" s="32" t="s">
        <v>111</v>
      </c>
      <c r="C53" s="15" t="s">
        <v>138</v>
      </c>
      <c r="D53" s="15" t="s">
        <v>139</v>
      </c>
      <c r="E53" s="15" t="s">
        <v>140</v>
      </c>
      <c r="F53" s="15" t="s">
        <v>141</v>
      </c>
      <c r="G53" s="15" t="s">
        <v>84</v>
      </c>
      <c r="H53" s="15">
        <v>1</v>
      </c>
      <c r="I53" s="15" t="s">
        <v>142</v>
      </c>
      <c r="J53" s="15" t="s">
        <v>143</v>
      </c>
      <c r="K53" s="15">
        <v>60</v>
      </c>
      <c r="L53" s="15">
        <v>720</v>
      </c>
      <c r="M53" s="15">
        <v>720</v>
      </c>
      <c r="N53" s="15"/>
      <c r="O53" s="15"/>
    </row>
    <row r="54" s="3" customFormat="1" customHeight="1" spans="1:15">
      <c r="A54" s="22">
        <v>33</v>
      </c>
      <c r="B54" s="32" t="s">
        <v>111</v>
      </c>
      <c r="C54" s="15" t="s">
        <v>138</v>
      </c>
      <c r="D54" s="15" t="s">
        <v>144</v>
      </c>
      <c r="E54" s="15" t="s">
        <v>145</v>
      </c>
      <c r="F54" s="15" t="s">
        <v>146</v>
      </c>
      <c r="G54" s="15" t="s">
        <v>126</v>
      </c>
      <c r="H54" s="15">
        <v>1</v>
      </c>
      <c r="I54" s="15" t="s">
        <v>142</v>
      </c>
      <c r="J54" s="15" t="s">
        <v>147</v>
      </c>
      <c r="K54" s="15">
        <v>200</v>
      </c>
      <c r="L54" s="15">
        <v>2400</v>
      </c>
      <c r="M54" s="15">
        <v>2400</v>
      </c>
      <c r="N54" s="15"/>
      <c r="O54" s="15"/>
    </row>
    <row r="55" s="3" customFormat="1" customHeight="1" spans="1:15">
      <c r="A55" s="15">
        <f>MAX($A$5:A54)+1</f>
        <v>34</v>
      </c>
      <c r="B55" s="33" t="s">
        <v>148</v>
      </c>
      <c r="C55" s="22" t="s">
        <v>149</v>
      </c>
      <c r="D55" s="22" t="s">
        <v>150</v>
      </c>
      <c r="E55" s="22" t="s">
        <v>151</v>
      </c>
      <c r="F55" s="125" t="s">
        <v>152</v>
      </c>
      <c r="G55" s="22" t="s">
        <v>29</v>
      </c>
      <c r="H55" s="22">
        <v>2</v>
      </c>
      <c r="I55" s="22" t="s">
        <v>25</v>
      </c>
      <c r="J55" s="22" t="s">
        <v>153</v>
      </c>
      <c r="K55" s="22">
        <v>5.5</v>
      </c>
      <c r="L55" s="22">
        <f>5.5*400*0.8</f>
        <v>1760</v>
      </c>
      <c r="M55" s="22">
        <v>1760</v>
      </c>
      <c r="N55" s="22"/>
      <c r="O55" s="22"/>
    </row>
    <row r="56" s="3" customFormat="1" customHeight="1" spans="1:15">
      <c r="A56" s="15">
        <f>MAX($A$5:A55)+1</f>
        <v>35</v>
      </c>
      <c r="B56" s="34" t="s">
        <v>148</v>
      </c>
      <c r="C56" s="18" t="s">
        <v>149</v>
      </c>
      <c r="D56" s="18" t="s">
        <v>154</v>
      </c>
      <c r="E56" s="18" t="s">
        <v>155</v>
      </c>
      <c r="F56" s="124" t="s">
        <v>156</v>
      </c>
      <c r="G56" s="18" t="s">
        <v>126</v>
      </c>
      <c r="H56" s="18">
        <v>4</v>
      </c>
      <c r="I56" s="22" t="s">
        <v>109</v>
      </c>
      <c r="J56" s="18" t="s">
        <v>154</v>
      </c>
      <c r="K56" s="22">
        <v>2</v>
      </c>
      <c r="L56" s="22">
        <v>960</v>
      </c>
      <c r="M56" s="18">
        <v>3840</v>
      </c>
      <c r="N56" s="18"/>
      <c r="O56" s="18"/>
    </row>
    <row r="57" s="3" customFormat="1" customHeight="1" spans="1:15">
      <c r="A57" s="15"/>
      <c r="B57" s="33"/>
      <c r="C57" s="29"/>
      <c r="D57" s="29"/>
      <c r="E57" s="29"/>
      <c r="F57" s="29"/>
      <c r="G57" s="29"/>
      <c r="H57" s="29"/>
      <c r="I57" s="22" t="s">
        <v>157</v>
      </c>
      <c r="J57" s="18" t="s">
        <v>154</v>
      </c>
      <c r="K57" s="22">
        <v>160</v>
      </c>
      <c r="L57" s="22">
        <v>2880</v>
      </c>
      <c r="M57" s="21"/>
      <c r="N57" s="21"/>
      <c r="O57" s="21"/>
    </row>
    <row r="58" s="3" customFormat="1" customHeight="1" spans="1:15">
      <c r="A58" s="15">
        <f>MAX($A$5:A57)+1</f>
        <v>36</v>
      </c>
      <c r="B58" s="33" t="s">
        <v>148</v>
      </c>
      <c r="C58" s="35" t="s">
        <v>149</v>
      </c>
      <c r="D58" s="35" t="s">
        <v>154</v>
      </c>
      <c r="E58" s="35" t="s">
        <v>158</v>
      </c>
      <c r="F58" s="127" t="s">
        <v>159</v>
      </c>
      <c r="G58" s="35" t="s">
        <v>48</v>
      </c>
      <c r="H58" s="35">
        <v>8</v>
      </c>
      <c r="I58" s="22" t="s">
        <v>67</v>
      </c>
      <c r="J58" s="22" t="s">
        <v>154</v>
      </c>
      <c r="K58" s="22">
        <v>23</v>
      </c>
      <c r="L58" s="22">
        <f>23*15*0.8</f>
        <v>276</v>
      </c>
      <c r="M58" s="22">
        <v>276</v>
      </c>
      <c r="N58" s="22"/>
      <c r="O58" s="35"/>
    </row>
    <row r="59" s="3" customFormat="1" customHeight="1" spans="1:15">
      <c r="A59" s="15">
        <f>MAX($A$5:A58)+1</f>
        <v>37</v>
      </c>
      <c r="B59" s="33" t="s">
        <v>148</v>
      </c>
      <c r="C59" s="35" t="s">
        <v>149</v>
      </c>
      <c r="D59" s="35" t="s">
        <v>154</v>
      </c>
      <c r="E59" s="22" t="s">
        <v>160</v>
      </c>
      <c r="F59" s="125" t="s">
        <v>161</v>
      </c>
      <c r="G59" s="22" t="s">
        <v>84</v>
      </c>
      <c r="H59" s="22">
        <v>2</v>
      </c>
      <c r="I59" s="22" t="s">
        <v>162</v>
      </c>
      <c r="J59" s="22" t="s">
        <v>163</v>
      </c>
      <c r="K59" s="22">
        <v>11.5</v>
      </c>
      <c r="L59" s="22">
        <v>1725</v>
      </c>
      <c r="M59" s="22">
        <v>1725</v>
      </c>
      <c r="N59" s="22"/>
      <c r="O59" s="35"/>
    </row>
    <row r="60" s="3" customFormat="1" customHeight="1" spans="1:15">
      <c r="A60" s="15">
        <f>MAX($A$5:A59)+1</f>
        <v>38</v>
      </c>
      <c r="B60" s="34" t="s">
        <v>148</v>
      </c>
      <c r="C60" s="18" t="s">
        <v>149</v>
      </c>
      <c r="D60" s="18" t="s">
        <v>164</v>
      </c>
      <c r="E60" s="18" t="s">
        <v>165</v>
      </c>
      <c r="F60" s="124" t="s">
        <v>166</v>
      </c>
      <c r="G60" s="18" t="s">
        <v>84</v>
      </c>
      <c r="H60" s="18">
        <v>1</v>
      </c>
      <c r="I60" s="22" t="s">
        <v>25</v>
      </c>
      <c r="J60" s="22" t="s">
        <v>164</v>
      </c>
      <c r="K60" s="22">
        <v>1.3</v>
      </c>
      <c r="L60" s="22">
        <f>1.3*400*0.6</f>
        <v>312</v>
      </c>
      <c r="M60" s="18">
        <v>552</v>
      </c>
      <c r="N60" s="18"/>
      <c r="O60" s="42"/>
    </row>
    <row r="61" s="3" customFormat="1" customHeight="1" spans="1:15">
      <c r="A61" s="15"/>
      <c r="B61" s="33"/>
      <c r="C61" s="29"/>
      <c r="D61" s="29"/>
      <c r="E61" s="29"/>
      <c r="F61" s="29"/>
      <c r="G61" s="21"/>
      <c r="H61" s="29"/>
      <c r="I61" s="22" t="s">
        <v>26</v>
      </c>
      <c r="J61" s="22" t="s">
        <v>167</v>
      </c>
      <c r="K61" s="22">
        <v>1</v>
      </c>
      <c r="L61" s="22">
        <f>1*400*0.6</f>
        <v>240</v>
      </c>
      <c r="M61" s="21"/>
      <c r="N61" s="21"/>
      <c r="O61" s="43"/>
    </row>
    <row r="62" s="3" customFormat="1" customHeight="1" spans="1:15">
      <c r="A62" s="15">
        <f>MAX($A$5:A61)+1</f>
        <v>39</v>
      </c>
      <c r="B62" s="34" t="s">
        <v>148</v>
      </c>
      <c r="C62" s="18" t="s">
        <v>149</v>
      </c>
      <c r="D62" s="18" t="s">
        <v>164</v>
      </c>
      <c r="E62" s="18" t="s">
        <v>168</v>
      </c>
      <c r="F62" s="124" t="s">
        <v>169</v>
      </c>
      <c r="G62" s="18" t="s">
        <v>84</v>
      </c>
      <c r="H62" s="18">
        <v>4</v>
      </c>
      <c r="I62" s="22" t="s">
        <v>25</v>
      </c>
      <c r="J62" s="22" t="s">
        <v>164</v>
      </c>
      <c r="K62" s="22">
        <v>1.7</v>
      </c>
      <c r="L62" s="22">
        <f>1.7*400*0.6</f>
        <v>408</v>
      </c>
      <c r="M62" s="18">
        <v>720</v>
      </c>
      <c r="N62" s="18"/>
      <c r="O62" s="42"/>
    </row>
    <row r="63" s="3" customFormat="1" customHeight="1" spans="1:15">
      <c r="A63" s="15"/>
      <c r="B63" s="33"/>
      <c r="C63" s="29"/>
      <c r="D63" s="29"/>
      <c r="E63" s="29"/>
      <c r="F63" s="29"/>
      <c r="G63" s="29"/>
      <c r="H63" s="29"/>
      <c r="I63" s="22" t="s">
        <v>26</v>
      </c>
      <c r="J63" s="22" t="s">
        <v>164</v>
      </c>
      <c r="K63" s="22">
        <v>1.3</v>
      </c>
      <c r="L63" s="22">
        <f>1.3*400*0.6</f>
        <v>312</v>
      </c>
      <c r="M63" s="21"/>
      <c r="N63" s="21"/>
      <c r="O63" s="43"/>
    </row>
    <row r="64" s="3" customFormat="1" customHeight="1" spans="1:15">
      <c r="A64" s="15">
        <f>MAX($A$5:A63)+1</f>
        <v>40</v>
      </c>
      <c r="B64" s="33" t="s">
        <v>148</v>
      </c>
      <c r="C64" s="18" t="s">
        <v>149</v>
      </c>
      <c r="D64" s="18" t="s">
        <v>164</v>
      </c>
      <c r="E64" s="18" t="s">
        <v>170</v>
      </c>
      <c r="F64" s="124" t="s">
        <v>171</v>
      </c>
      <c r="G64" s="18" t="s">
        <v>29</v>
      </c>
      <c r="H64" s="18">
        <v>2</v>
      </c>
      <c r="I64" s="18" t="s">
        <v>67</v>
      </c>
      <c r="J64" s="18" t="s">
        <v>164</v>
      </c>
      <c r="K64" s="18">
        <v>20</v>
      </c>
      <c r="L64" s="22">
        <f>20*15*0.8</f>
        <v>240</v>
      </c>
      <c r="M64" s="22">
        <v>240</v>
      </c>
      <c r="N64" s="22"/>
      <c r="O64" s="22"/>
    </row>
    <row r="65" s="3" customFormat="1" customHeight="1" spans="1:15">
      <c r="A65" s="15">
        <f>MAX($A$5:A64)+1</f>
        <v>41</v>
      </c>
      <c r="B65" s="33" t="s">
        <v>148</v>
      </c>
      <c r="C65" s="18" t="s">
        <v>172</v>
      </c>
      <c r="D65" s="18" t="s">
        <v>173</v>
      </c>
      <c r="E65" s="18" t="s">
        <v>174</v>
      </c>
      <c r="F65" s="125" t="s">
        <v>175</v>
      </c>
      <c r="G65" s="18" t="s">
        <v>48</v>
      </c>
      <c r="H65" s="18">
        <v>4</v>
      </c>
      <c r="I65" s="18" t="s">
        <v>162</v>
      </c>
      <c r="J65" s="18" t="s">
        <v>176</v>
      </c>
      <c r="K65" s="18">
        <v>7</v>
      </c>
      <c r="L65" s="22">
        <f>7*250*0.8</f>
        <v>1400</v>
      </c>
      <c r="M65" s="22">
        <v>1400</v>
      </c>
      <c r="N65" s="35"/>
      <c r="O65" s="35"/>
    </row>
    <row r="66" s="3" customFormat="1" customHeight="1" spans="1:15">
      <c r="A66" s="15">
        <f>MAX($A$5:A65)+1</f>
        <v>42</v>
      </c>
      <c r="B66" s="33" t="s">
        <v>148</v>
      </c>
      <c r="C66" s="18" t="s">
        <v>172</v>
      </c>
      <c r="D66" s="22" t="s">
        <v>177</v>
      </c>
      <c r="E66" s="22" t="s">
        <v>178</v>
      </c>
      <c r="F66" s="125" t="s">
        <v>179</v>
      </c>
      <c r="G66" s="18" t="s">
        <v>29</v>
      </c>
      <c r="H66" s="22">
        <v>2</v>
      </c>
      <c r="I66" s="22" t="s">
        <v>180</v>
      </c>
      <c r="J66" s="22" t="s">
        <v>181</v>
      </c>
      <c r="K66" s="22">
        <v>2</v>
      </c>
      <c r="L66" s="22">
        <f>2*400*0.8</f>
        <v>640</v>
      </c>
      <c r="M66" s="22">
        <v>640</v>
      </c>
      <c r="N66" s="35"/>
      <c r="O66" s="35"/>
    </row>
    <row r="67" s="3" customFormat="1" customHeight="1" spans="1:15">
      <c r="A67" s="15">
        <f>MAX($A$5:A66)+1</f>
        <v>43</v>
      </c>
      <c r="B67" s="33" t="s">
        <v>148</v>
      </c>
      <c r="C67" s="18" t="s">
        <v>182</v>
      </c>
      <c r="D67" s="22" t="s">
        <v>183</v>
      </c>
      <c r="E67" s="22" t="s">
        <v>184</v>
      </c>
      <c r="F67" s="128" t="s">
        <v>185</v>
      </c>
      <c r="G67" s="22" t="s">
        <v>48</v>
      </c>
      <c r="H67" s="22">
        <v>3</v>
      </c>
      <c r="I67" s="22" t="s">
        <v>186</v>
      </c>
      <c r="J67" s="22" t="s">
        <v>183</v>
      </c>
      <c r="K67" s="22">
        <v>3</v>
      </c>
      <c r="L67" s="22">
        <f>3*600*0.8</f>
        <v>1440</v>
      </c>
      <c r="M67" s="22">
        <v>1440</v>
      </c>
      <c r="N67" s="35"/>
      <c r="O67" s="35"/>
    </row>
    <row r="68" s="3" customFormat="1" customHeight="1" spans="1:15">
      <c r="A68" s="15">
        <f>MAX($A$5:A67)+1</f>
        <v>44</v>
      </c>
      <c r="B68" s="34" t="s">
        <v>148</v>
      </c>
      <c r="C68" s="18" t="s">
        <v>182</v>
      </c>
      <c r="D68" s="18" t="s">
        <v>187</v>
      </c>
      <c r="E68" s="18" t="s">
        <v>188</v>
      </c>
      <c r="F68" s="129" t="s">
        <v>189</v>
      </c>
      <c r="G68" s="18" t="s">
        <v>36</v>
      </c>
      <c r="H68" s="18">
        <v>4</v>
      </c>
      <c r="I68" s="22" t="s">
        <v>190</v>
      </c>
      <c r="J68" s="52" t="s">
        <v>191</v>
      </c>
      <c r="K68" s="52">
        <v>1</v>
      </c>
      <c r="L68" s="22">
        <v>300</v>
      </c>
      <c r="M68" s="18">
        <v>1740</v>
      </c>
      <c r="N68" s="42"/>
      <c r="O68" s="42"/>
    </row>
    <row r="69" s="3" customFormat="1" customHeight="1" spans="1:15">
      <c r="A69" s="15"/>
      <c r="B69" s="34"/>
      <c r="C69" s="29"/>
      <c r="D69" s="29"/>
      <c r="E69" s="29"/>
      <c r="F69" s="46"/>
      <c r="G69" s="29"/>
      <c r="H69" s="29"/>
      <c r="I69" s="22" t="s">
        <v>26</v>
      </c>
      <c r="J69" s="52" t="s">
        <v>191</v>
      </c>
      <c r="K69" s="52">
        <v>3</v>
      </c>
      <c r="L69" s="22">
        <f>3*400*0.6</f>
        <v>720</v>
      </c>
      <c r="M69" s="29"/>
      <c r="N69" s="69"/>
      <c r="O69" s="69"/>
    </row>
    <row r="70" s="3" customFormat="1" customHeight="1" spans="1:15">
      <c r="A70" s="15"/>
      <c r="B70" s="33"/>
      <c r="C70" s="29"/>
      <c r="D70" s="21"/>
      <c r="E70" s="21"/>
      <c r="F70" s="47"/>
      <c r="G70" s="21"/>
      <c r="H70" s="21"/>
      <c r="I70" s="70" t="s">
        <v>25</v>
      </c>
      <c r="J70" s="52" t="s">
        <v>192</v>
      </c>
      <c r="K70" s="52">
        <v>3</v>
      </c>
      <c r="L70" s="22">
        <v>720</v>
      </c>
      <c r="M70" s="21"/>
      <c r="N70" s="43"/>
      <c r="O70" s="43"/>
    </row>
    <row r="71" s="3" customFormat="1" customHeight="1" spans="1:15">
      <c r="A71" s="15">
        <f>MAX($A$5:A70)+1</f>
        <v>45</v>
      </c>
      <c r="B71" s="33" t="s">
        <v>148</v>
      </c>
      <c r="C71" s="22" t="s">
        <v>193</v>
      </c>
      <c r="D71" s="22" t="s">
        <v>194</v>
      </c>
      <c r="E71" s="22" t="s">
        <v>195</v>
      </c>
      <c r="F71" s="125" t="s">
        <v>196</v>
      </c>
      <c r="G71" s="48" t="s">
        <v>29</v>
      </c>
      <c r="H71" s="22">
        <v>5</v>
      </c>
      <c r="I71" s="22" t="s">
        <v>26</v>
      </c>
      <c r="J71" s="22" t="s">
        <v>194</v>
      </c>
      <c r="K71" s="22">
        <v>6</v>
      </c>
      <c r="L71" s="22">
        <f>6*400*0.8</f>
        <v>1920</v>
      </c>
      <c r="M71" s="22">
        <v>1920</v>
      </c>
      <c r="N71" s="35"/>
      <c r="O71" s="35"/>
    </row>
    <row r="72" s="3" customFormat="1" customHeight="1" spans="1:15">
      <c r="A72" s="15">
        <f>MAX($A$5:A71)+1</f>
        <v>46</v>
      </c>
      <c r="B72" s="33" t="s">
        <v>148</v>
      </c>
      <c r="C72" s="15" t="s">
        <v>197</v>
      </c>
      <c r="D72" s="15" t="s">
        <v>198</v>
      </c>
      <c r="E72" s="15" t="s">
        <v>199</v>
      </c>
      <c r="F72" s="130" t="s">
        <v>200</v>
      </c>
      <c r="G72" s="15" t="s">
        <v>48</v>
      </c>
      <c r="H72" s="15">
        <v>3</v>
      </c>
      <c r="I72" s="15" t="s">
        <v>26</v>
      </c>
      <c r="J72" s="15" t="s">
        <v>198</v>
      </c>
      <c r="K72" s="15">
        <v>1.7</v>
      </c>
      <c r="L72" s="15">
        <f>1.7*400*0.8</f>
        <v>544</v>
      </c>
      <c r="M72" s="15">
        <v>544</v>
      </c>
      <c r="N72" s="35"/>
      <c r="O72" s="35"/>
    </row>
    <row r="73" s="3" customFormat="1" customHeight="1" spans="1:15">
      <c r="A73" s="15">
        <f>MAX($A$5:A72)+1</f>
        <v>47</v>
      </c>
      <c r="B73" s="33" t="s">
        <v>148</v>
      </c>
      <c r="C73" s="49" t="s">
        <v>201</v>
      </c>
      <c r="D73" s="50" t="s">
        <v>202</v>
      </c>
      <c r="E73" s="50" t="s">
        <v>203</v>
      </c>
      <c r="F73" s="51" t="s">
        <v>204</v>
      </c>
      <c r="G73" s="49" t="s">
        <v>51</v>
      </c>
      <c r="H73" s="50">
        <v>3</v>
      </c>
      <c r="I73" s="26" t="s">
        <v>186</v>
      </c>
      <c r="J73" s="50" t="s">
        <v>202</v>
      </c>
      <c r="K73" s="71">
        <v>1</v>
      </c>
      <c r="L73" s="71">
        <f>1*600*0.8</f>
        <v>480</v>
      </c>
      <c r="M73" s="71">
        <v>480</v>
      </c>
      <c r="N73" s="35"/>
      <c r="O73" s="35"/>
    </row>
    <row r="74" s="3" customFormat="1" customHeight="1" spans="1:15">
      <c r="A74" s="15">
        <f>MAX($A$5:A73)+1</f>
        <v>48</v>
      </c>
      <c r="B74" s="33" t="s">
        <v>148</v>
      </c>
      <c r="C74" s="52" t="s">
        <v>205</v>
      </c>
      <c r="D74" s="15" t="s">
        <v>206</v>
      </c>
      <c r="E74" s="15" t="s">
        <v>207</v>
      </c>
      <c r="F74" s="53" t="s">
        <v>208</v>
      </c>
      <c r="G74" s="35" t="s">
        <v>51</v>
      </c>
      <c r="H74" s="35">
        <v>5</v>
      </c>
      <c r="I74" s="50" t="s">
        <v>109</v>
      </c>
      <c r="J74" s="15" t="s">
        <v>209</v>
      </c>
      <c r="K74" s="71">
        <v>1</v>
      </c>
      <c r="L74" s="22">
        <f>2*400*0.8</f>
        <v>640</v>
      </c>
      <c r="M74" s="22">
        <f>2*400*0.8</f>
        <v>640</v>
      </c>
      <c r="N74" s="35"/>
      <c r="O74" s="35"/>
    </row>
    <row r="75" s="3" customFormat="1" customHeight="1" spans="1:15">
      <c r="A75" s="15">
        <f>MAX($A$5:A74)+1</f>
        <v>49</v>
      </c>
      <c r="B75" s="23" t="s">
        <v>210</v>
      </c>
      <c r="C75" s="25" t="s">
        <v>211</v>
      </c>
      <c r="D75" s="25" t="s">
        <v>212</v>
      </c>
      <c r="E75" s="47" t="s">
        <v>213</v>
      </c>
      <c r="F75" s="131" t="s">
        <v>214</v>
      </c>
      <c r="G75" s="25" t="s">
        <v>51</v>
      </c>
      <c r="H75" s="47">
        <v>6</v>
      </c>
      <c r="I75" s="72" t="s">
        <v>215</v>
      </c>
      <c r="J75" s="54" t="s">
        <v>216</v>
      </c>
      <c r="K75" s="44">
        <v>33</v>
      </c>
      <c r="L75" s="44">
        <v>5000</v>
      </c>
      <c r="M75" s="44">
        <v>5000</v>
      </c>
      <c r="N75" s="73"/>
      <c r="O75" s="47" t="s">
        <v>217</v>
      </c>
    </row>
    <row r="76" s="3" customFormat="1" customHeight="1" spans="1:15">
      <c r="A76" s="15">
        <f>MAX($A$5:A75)+1</f>
        <v>50</v>
      </c>
      <c r="B76" s="23" t="s">
        <v>210</v>
      </c>
      <c r="C76" s="25" t="s">
        <v>211</v>
      </c>
      <c r="D76" s="25" t="s">
        <v>212</v>
      </c>
      <c r="E76" s="44" t="s">
        <v>218</v>
      </c>
      <c r="F76" s="126" t="s">
        <v>219</v>
      </c>
      <c r="G76" s="25" t="s">
        <v>51</v>
      </c>
      <c r="H76" s="44">
        <v>3</v>
      </c>
      <c r="I76" s="72" t="s">
        <v>215</v>
      </c>
      <c r="J76" s="54" t="s">
        <v>216</v>
      </c>
      <c r="K76" s="44">
        <v>33</v>
      </c>
      <c r="L76" s="44">
        <v>5000</v>
      </c>
      <c r="M76" s="44">
        <v>5000</v>
      </c>
      <c r="N76" s="73"/>
      <c r="O76" s="44" t="s">
        <v>217</v>
      </c>
    </row>
    <row r="77" s="3" customFormat="1" customHeight="1" spans="1:15">
      <c r="A77" s="15">
        <f>MAX($A$5:A76)+1</f>
        <v>51</v>
      </c>
      <c r="B77" s="23" t="s">
        <v>210</v>
      </c>
      <c r="C77" s="25" t="s">
        <v>220</v>
      </c>
      <c r="D77" s="25" t="s">
        <v>221</v>
      </c>
      <c r="E77" s="25" t="s">
        <v>222</v>
      </c>
      <c r="F77" s="132" t="s">
        <v>223</v>
      </c>
      <c r="G77" s="25" t="s">
        <v>48</v>
      </c>
      <c r="H77" s="45">
        <v>3</v>
      </c>
      <c r="I77" s="25" t="s">
        <v>109</v>
      </c>
      <c r="J77" s="25" t="s">
        <v>221</v>
      </c>
      <c r="K77" s="44">
        <v>4</v>
      </c>
      <c r="L77" s="25">
        <v>2560</v>
      </c>
      <c r="M77" s="25">
        <v>2560</v>
      </c>
      <c r="N77" s="73"/>
      <c r="O77" s="25"/>
    </row>
    <row r="78" s="3" customFormat="1" customHeight="1" spans="1:15">
      <c r="A78" s="15">
        <f>MAX($A$5:A77)+1</f>
        <v>52</v>
      </c>
      <c r="B78" s="23" t="s">
        <v>210</v>
      </c>
      <c r="C78" s="25" t="s">
        <v>220</v>
      </c>
      <c r="D78" s="25" t="s">
        <v>221</v>
      </c>
      <c r="E78" s="25" t="s">
        <v>224</v>
      </c>
      <c r="F78" s="132" t="s">
        <v>225</v>
      </c>
      <c r="G78" s="25" t="s">
        <v>51</v>
      </c>
      <c r="H78" s="45">
        <v>3</v>
      </c>
      <c r="I78" s="25" t="s">
        <v>67</v>
      </c>
      <c r="J78" s="25" t="s">
        <v>221</v>
      </c>
      <c r="K78" s="44">
        <v>35</v>
      </c>
      <c r="L78" s="25">
        <v>420</v>
      </c>
      <c r="M78" s="25">
        <v>420</v>
      </c>
      <c r="N78" s="73"/>
      <c r="O78" s="25"/>
    </row>
    <row r="79" s="3" customFormat="1" customHeight="1" spans="1:15">
      <c r="A79" s="15">
        <v>53</v>
      </c>
      <c r="B79" s="23" t="s">
        <v>210</v>
      </c>
      <c r="C79" s="55" t="s">
        <v>220</v>
      </c>
      <c r="D79" s="55" t="s">
        <v>226</v>
      </c>
      <c r="E79" s="55" t="s">
        <v>227</v>
      </c>
      <c r="F79" s="132" t="s">
        <v>228</v>
      </c>
      <c r="G79" s="55" t="s">
        <v>29</v>
      </c>
      <c r="H79" s="45">
        <v>3</v>
      </c>
      <c r="I79" s="25" t="s">
        <v>109</v>
      </c>
      <c r="J79" s="25" t="s">
        <v>226</v>
      </c>
      <c r="K79" s="44">
        <v>6</v>
      </c>
      <c r="L79" s="25">
        <v>3840</v>
      </c>
      <c r="M79" s="55">
        <v>4480</v>
      </c>
      <c r="N79" s="74"/>
      <c r="O79" s="55"/>
    </row>
    <row r="80" s="3" customFormat="1" customHeight="1" spans="1:15">
      <c r="A80" s="15"/>
      <c r="B80" s="23"/>
      <c r="C80" s="54"/>
      <c r="D80" s="54"/>
      <c r="E80" s="54"/>
      <c r="F80" s="56"/>
      <c r="G80" s="54"/>
      <c r="H80" s="46"/>
      <c r="I80" s="25" t="s">
        <v>229</v>
      </c>
      <c r="J80" s="25" t="s">
        <v>226</v>
      </c>
      <c r="K80" s="44">
        <v>1</v>
      </c>
      <c r="L80" s="25">
        <v>640</v>
      </c>
      <c r="M80" s="54"/>
      <c r="N80" s="75"/>
      <c r="O80" s="54"/>
    </row>
    <row r="81" s="3" customFormat="1" customHeight="1" spans="1:15">
      <c r="A81" s="15">
        <v>54</v>
      </c>
      <c r="B81" s="23" t="s">
        <v>210</v>
      </c>
      <c r="C81" s="55" t="s">
        <v>220</v>
      </c>
      <c r="D81" s="55" t="s">
        <v>226</v>
      </c>
      <c r="E81" s="55" t="s">
        <v>230</v>
      </c>
      <c r="F81" s="132" t="s">
        <v>231</v>
      </c>
      <c r="G81" s="55" t="s">
        <v>36</v>
      </c>
      <c r="H81" s="45">
        <v>4</v>
      </c>
      <c r="I81" s="25" t="s">
        <v>232</v>
      </c>
      <c r="J81" s="25" t="s">
        <v>226</v>
      </c>
      <c r="K81" s="44">
        <v>23</v>
      </c>
      <c r="L81" s="25">
        <v>3450</v>
      </c>
      <c r="M81" s="55">
        <v>5000</v>
      </c>
      <c r="N81" s="74"/>
      <c r="O81" s="55" t="s">
        <v>233</v>
      </c>
    </row>
    <row r="82" s="3" customFormat="1" customHeight="1" spans="1:15">
      <c r="A82" s="15"/>
      <c r="B82" s="23"/>
      <c r="C82" s="56"/>
      <c r="D82" s="56"/>
      <c r="E82" s="56"/>
      <c r="F82" s="56"/>
      <c r="G82" s="56"/>
      <c r="H82" s="46"/>
      <c r="I82" s="25" t="s">
        <v>67</v>
      </c>
      <c r="J82" s="25" t="s">
        <v>226</v>
      </c>
      <c r="K82" s="44">
        <v>40</v>
      </c>
      <c r="L82" s="25">
        <v>360</v>
      </c>
      <c r="M82" s="56"/>
      <c r="N82" s="76"/>
      <c r="O82" s="56"/>
    </row>
    <row r="83" customHeight="1" spans="1:15">
      <c r="A83" s="15"/>
      <c r="B83" s="23"/>
      <c r="C83" s="54"/>
      <c r="D83" s="54"/>
      <c r="E83" s="54"/>
      <c r="F83" s="56"/>
      <c r="G83" s="54"/>
      <c r="H83" s="46"/>
      <c r="I83" s="25" t="s">
        <v>109</v>
      </c>
      <c r="J83" s="25" t="s">
        <v>226</v>
      </c>
      <c r="K83" s="44">
        <v>2.5</v>
      </c>
      <c r="L83" s="64">
        <v>1190</v>
      </c>
      <c r="M83" s="54"/>
      <c r="N83" s="75"/>
      <c r="O83" s="54"/>
    </row>
    <row r="84" customHeight="1" spans="1:15">
      <c r="A84" s="15">
        <v>55</v>
      </c>
      <c r="B84" s="23" t="s">
        <v>210</v>
      </c>
      <c r="C84" s="55" t="s">
        <v>234</v>
      </c>
      <c r="D84" s="55" t="s">
        <v>235</v>
      </c>
      <c r="E84" s="55" t="s">
        <v>236</v>
      </c>
      <c r="F84" s="57" t="s">
        <v>237</v>
      </c>
      <c r="G84" s="55" t="s">
        <v>48</v>
      </c>
      <c r="H84" s="55">
        <v>3</v>
      </c>
      <c r="I84" s="25" t="s">
        <v>26</v>
      </c>
      <c r="J84" s="55" t="s">
        <v>238</v>
      </c>
      <c r="K84" s="25">
        <v>1.5</v>
      </c>
      <c r="L84" s="25">
        <f>400*1.5*0.8</f>
        <v>480</v>
      </c>
      <c r="M84" s="25">
        <f>400*1.5*0.8</f>
        <v>480</v>
      </c>
      <c r="N84" s="73"/>
      <c r="O84" s="77"/>
    </row>
    <row r="85" customHeight="1" spans="1:15">
      <c r="A85" s="15">
        <v>56</v>
      </c>
      <c r="B85" s="23" t="s">
        <v>210</v>
      </c>
      <c r="C85" s="55" t="s">
        <v>234</v>
      </c>
      <c r="D85" s="55" t="s">
        <v>239</v>
      </c>
      <c r="E85" s="49" t="s">
        <v>240</v>
      </c>
      <c r="F85" s="58" t="s">
        <v>241</v>
      </c>
      <c r="G85" s="49" t="s">
        <v>51</v>
      </c>
      <c r="H85" s="49">
        <v>4</v>
      </c>
      <c r="I85" s="26" t="s">
        <v>242</v>
      </c>
      <c r="J85" s="49" t="s">
        <v>243</v>
      </c>
      <c r="K85" s="26">
        <v>1</v>
      </c>
      <c r="L85" s="26">
        <f>600*1*0.8</f>
        <v>480</v>
      </c>
      <c r="M85" s="49">
        <v>1800</v>
      </c>
      <c r="N85" s="74"/>
      <c r="O85" s="78"/>
    </row>
    <row r="86" customHeight="1" spans="1:15">
      <c r="A86" s="15"/>
      <c r="B86" s="23"/>
      <c r="C86" s="56"/>
      <c r="D86" s="56"/>
      <c r="E86" s="59"/>
      <c r="F86" s="60"/>
      <c r="G86" s="59"/>
      <c r="H86" s="59"/>
      <c r="I86" s="26" t="s">
        <v>26</v>
      </c>
      <c r="J86" s="59"/>
      <c r="K86" s="26">
        <v>1</v>
      </c>
      <c r="L86" s="26">
        <f>400*1*0.8</f>
        <v>320</v>
      </c>
      <c r="M86" s="59"/>
      <c r="N86" s="76"/>
      <c r="O86" s="79"/>
    </row>
    <row r="87" customHeight="1" spans="1:15">
      <c r="A87" s="15"/>
      <c r="B87" s="23"/>
      <c r="C87" s="54"/>
      <c r="D87" s="54"/>
      <c r="E87" s="61"/>
      <c r="F87" s="62"/>
      <c r="G87" s="61"/>
      <c r="H87" s="61"/>
      <c r="I87" s="26" t="s">
        <v>190</v>
      </c>
      <c r="J87" s="61"/>
      <c r="K87" s="26">
        <v>2.5</v>
      </c>
      <c r="L87" s="26">
        <f>500*2.5*0.8</f>
        <v>1000</v>
      </c>
      <c r="M87" s="61"/>
      <c r="N87" s="75"/>
      <c r="O87" s="80"/>
    </row>
    <row r="88" customHeight="1" spans="1:15">
      <c r="A88" s="15">
        <v>57</v>
      </c>
      <c r="B88" s="23" t="s">
        <v>210</v>
      </c>
      <c r="C88" s="25" t="s">
        <v>234</v>
      </c>
      <c r="D88" s="25" t="s">
        <v>239</v>
      </c>
      <c r="E88" s="25" t="s">
        <v>244</v>
      </c>
      <c r="F88" s="27" t="s">
        <v>245</v>
      </c>
      <c r="G88" s="25" t="s">
        <v>24</v>
      </c>
      <c r="H88" s="25">
        <v>4</v>
      </c>
      <c r="I88" s="25" t="s">
        <v>246</v>
      </c>
      <c r="J88" s="25" t="s">
        <v>243</v>
      </c>
      <c r="K88" s="25">
        <v>2</v>
      </c>
      <c r="L88" s="25">
        <f>800*2*0.8</f>
        <v>1280</v>
      </c>
      <c r="M88" s="55">
        <v>3712</v>
      </c>
      <c r="N88" s="74"/>
      <c r="O88" s="81"/>
    </row>
    <row r="89" customHeight="1" spans="1:15">
      <c r="A89" s="15"/>
      <c r="B89" s="23"/>
      <c r="C89" s="25"/>
      <c r="D89" s="25"/>
      <c r="E89" s="25"/>
      <c r="F89" s="27"/>
      <c r="G89" s="25"/>
      <c r="H89" s="25"/>
      <c r="I89" s="25" t="s">
        <v>25</v>
      </c>
      <c r="J89" s="25"/>
      <c r="K89" s="44">
        <v>1.6</v>
      </c>
      <c r="L89" s="25">
        <f>1.6*400*0.8</f>
        <v>512</v>
      </c>
      <c r="M89" s="56"/>
      <c r="N89" s="76"/>
      <c r="O89" s="82"/>
    </row>
    <row r="90" customHeight="1" spans="1:15">
      <c r="A90" s="15"/>
      <c r="B90" s="23"/>
      <c r="C90" s="25"/>
      <c r="D90" s="25"/>
      <c r="E90" s="25"/>
      <c r="F90" s="27"/>
      <c r="G90" s="25"/>
      <c r="H90" s="25"/>
      <c r="I90" s="25" t="s">
        <v>142</v>
      </c>
      <c r="J90" s="25"/>
      <c r="K90" s="44">
        <v>30</v>
      </c>
      <c r="L90" s="25">
        <f>20*30*0.8</f>
        <v>480</v>
      </c>
      <c r="M90" s="56"/>
      <c r="N90" s="76"/>
      <c r="O90" s="82"/>
    </row>
    <row r="91" customHeight="1" spans="1:15">
      <c r="A91" s="15"/>
      <c r="B91" s="23"/>
      <c r="C91" s="25"/>
      <c r="D91" s="25"/>
      <c r="E91" s="25"/>
      <c r="F91" s="27"/>
      <c r="G91" s="25"/>
      <c r="H91" s="25"/>
      <c r="I91" s="25" t="s">
        <v>85</v>
      </c>
      <c r="J91" s="25"/>
      <c r="K91" s="44">
        <v>2</v>
      </c>
      <c r="L91" s="25">
        <f>700*2*0.8</f>
        <v>1120</v>
      </c>
      <c r="M91" s="56"/>
      <c r="N91" s="76"/>
      <c r="O91" s="82"/>
    </row>
    <row r="92" customHeight="1" spans="1:15">
      <c r="A92" s="15"/>
      <c r="B92" s="23"/>
      <c r="C92" s="25"/>
      <c r="D92" s="25"/>
      <c r="E92" s="25"/>
      <c r="F92" s="27"/>
      <c r="G92" s="25"/>
      <c r="H92" s="25"/>
      <c r="I92" s="25" t="s">
        <v>26</v>
      </c>
      <c r="J92" s="25"/>
      <c r="K92" s="25">
        <v>1</v>
      </c>
      <c r="L92" s="25">
        <f>400*1*0.8</f>
        <v>320</v>
      </c>
      <c r="M92" s="54"/>
      <c r="N92" s="75"/>
      <c r="O92" s="83"/>
    </row>
    <row r="93" customHeight="1" spans="1:15">
      <c r="A93" s="15">
        <v>58</v>
      </c>
      <c r="B93" s="23" t="s">
        <v>210</v>
      </c>
      <c r="C93" s="25" t="s">
        <v>234</v>
      </c>
      <c r="D93" s="25" t="s">
        <v>239</v>
      </c>
      <c r="E93" s="25" t="s">
        <v>247</v>
      </c>
      <c r="F93" s="27" t="s">
        <v>248</v>
      </c>
      <c r="G93" s="25" t="s">
        <v>29</v>
      </c>
      <c r="H93" s="25">
        <v>1</v>
      </c>
      <c r="I93" s="25" t="s">
        <v>109</v>
      </c>
      <c r="J93" s="25" t="s">
        <v>243</v>
      </c>
      <c r="K93" s="25">
        <v>2</v>
      </c>
      <c r="L93" s="25">
        <f>800*2*0.8</f>
        <v>1280</v>
      </c>
      <c r="M93" s="55">
        <v>1760</v>
      </c>
      <c r="N93" s="74"/>
      <c r="O93" s="81"/>
    </row>
    <row r="94" customHeight="1" spans="1:15">
      <c r="A94" s="15"/>
      <c r="B94" s="23"/>
      <c r="C94" s="25"/>
      <c r="D94" s="25"/>
      <c r="E94" s="25"/>
      <c r="F94" s="27"/>
      <c r="G94" s="25"/>
      <c r="H94" s="25"/>
      <c r="I94" s="25" t="s">
        <v>26</v>
      </c>
      <c r="J94" s="25"/>
      <c r="K94" s="25">
        <v>1.5</v>
      </c>
      <c r="L94" s="25">
        <f>1.5*400*0.8</f>
        <v>480</v>
      </c>
      <c r="M94" s="54"/>
      <c r="N94" s="75"/>
      <c r="O94" s="83"/>
    </row>
    <row r="95" customHeight="1" spans="1:15">
      <c r="A95" s="15">
        <v>59</v>
      </c>
      <c r="B95" s="23" t="s">
        <v>210</v>
      </c>
      <c r="C95" s="55" t="s">
        <v>234</v>
      </c>
      <c r="D95" s="55" t="s">
        <v>239</v>
      </c>
      <c r="E95" s="25" t="s">
        <v>249</v>
      </c>
      <c r="F95" s="27" t="s">
        <v>250</v>
      </c>
      <c r="G95" s="25" t="s">
        <v>24</v>
      </c>
      <c r="H95" s="25">
        <v>4</v>
      </c>
      <c r="I95" s="25" t="s">
        <v>190</v>
      </c>
      <c r="J95" s="25" t="s">
        <v>243</v>
      </c>
      <c r="K95" s="25">
        <v>1.2</v>
      </c>
      <c r="L95" s="25">
        <f>500*1.2*0.8</f>
        <v>480</v>
      </c>
      <c r="M95" s="55">
        <v>1280</v>
      </c>
      <c r="N95" s="74"/>
      <c r="O95" s="81"/>
    </row>
    <row r="96" customHeight="1" spans="1:15">
      <c r="A96" s="15"/>
      <c r="B96" s="23"/>
      <c r="C96" s="56"/>
      <c r="D96" s="56"/>
      <c r="E96" s="25"/>
      <c r="F96" s="27"/>
      <c r="G96" s="25"/>
      <c r="H96" s="25"/>
      <c r="I96" s="25" t="s">
        <v>25</v>
      </c>
      <c r="J96" s="25"/>
      <c r="K96" s="25">
        <v>2.5</v>
      </c>
      <c r="L96" s="25">
        <f>2.5*400*0.8</f>
        <v>800</v>
      </c>
      <c r="M96" s="54"/>
      <c r="N96" s="75"/>
      <c r="O96" s="83"/>
    </row>
    <row r="97" customHeight="1" spans="1:15">
      <c r="A97" s="15">
        <v>60</v>
      </c>
      <c r="B97" s="23" t="s">
        <v>210</v>
      </c>
      <c r="C97" s="25" t="s">
        <v>234</v>
      </c>
      <c r="D97" s="25" t="s">
        <v>239</v>
      </c>
      <c r="E97" s="25" t="s">
        <v>251</v>
      </c>
      <c r="F97" s="27" t="s">
        <v>252</v>
      </c>
      <c r="G97" s="25" t="s">
        <v>39</v>
      </c>
      <c r="H97" s="25">
        <v>4</v>
      </c>
      <c r="I97" s="25" t="s">
        <v>67</v>
      </c>
      <c r="J97" s="25" t="s">
        <v>243</v>
      </c>
      <c r="K97" s="25">
        <v>30</v>
      </c>
      <c r="L97" s="25">
        <f>30*15*0.8</f>
        <v>360</v>
      </c>
      <c r="M97" s="55">
        <v>648</v>
      </c>
      <c r="N97" s="74"/>
      <c r="O97" s="81"/>
    </row>
    <row r="98" customHeight="1" spans="1:15">
      <c r="A98" s="15"/>
      <c r="B98" s="23"/>
      <c r="C98" s="25"/>
      <c r="D98" s="25"/>
      <c r="E98" s="25"/>
      <c r="F98" s="27"/>
      <c r="G98" s="25"/>
      <c r="H98" s="25"/>
      <c r="I98" s="25" t="s">
        <v>242</v>
      </c>
      <c r="J98" s="25"/>
      <c r="K98" s="25">
        <v>0.6</v>
      </c>
      <c r="L98" s="25">
        <f>0.6*600*0.8</f>
        <v>288</v>
      </c>
      <c r="M98" s="54"/>
      <c r="N98" s="75"/>
      <c r="O98" s="83"/>
    </row>
    <row r="99" customHeight="1" spans="1:15">
      <c r="A99" s="15">
        <v>61</v>
      </c>
      <c r="B99" s="23" t="s">
        <v>210</v>
      </c>
      <c r="C99" s="54" t="s">
        <v>234</v>
      </c>
      <c r="D99" s="54" t="s">
        <v>239</v>
      </c>
      <c r="E99" s="54" t="s">
        <v>253</v>
      </c>
      <c r="F99" s="63" t="s">
        <v>254</v>
      </c>
      <c r="G99" s="54" t="s">
        <v>36</v>
      </c>
      <c r="H99" s="54">
        <v>2</v>
      </c>
      <c r="I99" s="54" t="s">
        <v>255</v>
      </c>
      <c r="J99" s="54" t="s">
        <v>243</v>
      </c>
      <c r="K99" s="54">
        <v>1.5</v>
      </c>
      <c r="L99" s="54">
        <f>1.5*500*0.6</f>
        <v>450</v>
      </c>
      <c r="M99" s="54">
        <f>1.5*500*0.6</f>
        <v>450</v>
      </c>
      <c r="N99" s="73"/>
      <c r="O99" s="77"/>
    </row>
    <row r="100" customHeight="1" spans="1:15">
      <c r="A100" s="15">
        <v>62</v>
      </c>
      <c r="B100" s="23" t="s">
        <v>210</v>
      </c>
      <c r="C100" s="25" t="s">
        <v>234</v>
      </c>
      <c r="D100" s="25" t="s">
        <v>256</v>
      </c>
      <c r="E100" s="25" t="s">
        <v>257</v>
      </c>
      <c r="F100" s="27" t="s">
        <v>258</v>
      </c>
      <c r="G100" s="25" t="s">
        <v>24</v>
      </c>
      <c r="H100" s="25">
        <v>2</v>
      </c>
      <c r="I100" s="25" t="s">
        <v>26</v>
      </c>
      <c r="J100" s="25" t="s">
        <v>259</v>
      </c>
      <c r="K100" s="25">
        <v>1</v>
      </c>
      <c r="L100" s="25">
        <f>1*400*0.8</f>
        <v>320</v>
      </c>
      <c r="M100" s="55">
        <v>560</v>
      </c>
      <c r="N100" s="74"/>
      <c r="O100" s="81"/>
    </row>
    <row r="101" customHeight="1" spans="1:15">
      <c r="A101" s="15"/>
      <c r="B101" s="23"/>
      <c r="C101" s="25"/>
      <c r="D101" s="25"/>
      <c r="E101" s="25"/>
      <c r="F101" s="27"/>
      <c r="G101" s="25"/>
      <c r="H101" s="25"/>
      <c r="I101" s="25" t="s">
        <v>67</v>
      </c>
      <c r="J101" s="25"/>
      <c r="K101" s="25">
        <v>20</v>
      </c>
      <c r="L101" s="25">
        <f>20*15*0.8</f>
        <v>240</v>
      </c>
      <c r="M101" s="54"/>
      <c r="N101" s="75"/>
      <c r="O101" s="83"/>
    </row>
    <row r="102" customHeight="1" spans="1:15">
      <c r="A102" s="15">
        <v>63</v>
      </c>
      <c r="B102" s="23" t="s">
        <v>210</v>
      </c>
      <c r="C102" s="55" t="s">
        <v>234</v>
      </c>
      <c r="D102" s="55" t="s">
        <v>256</v>
      </c>
      <c r="E102" s="49" t="s">
        <v>260</v>
      </c>
      <c r="F102" s="58" t="s">
        <v>261</v>
      </c>
      <c r="G102" s="49" t="s">
        <v>48</v>
      </c>
      <c r="H102" s="49">
        <v>4</v>
      </c>
      <c r="I102" s="26" t="s">
        <v>262</v>
      </c>
      <c r="J102" s="49" t="s">
        <v>259</v>
      </c>
      <c r="K102" s="26">
        <v>1.2</v>
      </c>
      <c r="L102" s="26">
        <f>1.2*500*0.8</f>
        <v>480</v>
      </c>
      <c r="M102" s="49">
        <v>2080</v>
      </c>
      <c r="N102" s="74"/>
      <c r="O102" s="78"/>
    </row>
    <row r="103" customHeight="1" spans="1:15">
      <c r="A103" s="15"/>
      <c r="B103" s="23"/>
      <c r="C103" s="56"/>
      <c r="D103" s="56"/>
      <c r="E103" s="59"/>
      <c r="F103" s="60"/>
      <c r="G103" s="59"/>
      <c r="H103" s="59"/>
      <c r="I103" s="26" t="s">
        <v>25</v>
      </c>
      <c r="J103" s="59"/>
      <c r="K103" s="26">
        <v>2</v>
      </c>
      <c r="L103" s="26">
        <f>400*2*0.8</f>
        <v>640</v>
      </c>
      <c r="M103" s="59"/>
      <c r="N103" s="76"/>
      <c r="O103" s="79"/>
    </row>
    <row r="104" customHeight="1" spans="1:15">
      <c r="A104" s="15"/>
      <c r="B104" s="23"/>
      <c r="C104" s="54"/>
      <c r="D104" s="54"/>
      <c r="E104" s="61"/>
      <c r="F104" s="62"/>
      <c r="G104" s="61"/>
      <c r="H104" s="61"/>
      <c r="I104" s="26" t="s">
        <v>186</v>
      </c>
      <c r="J104" s="61"/>
      <c r="K104" s="26">
        <v>2</v>
      </c>
      <c r="L104" s="26">
        <f>600*2*0.8</f>
        <v>960</v>
      </c>
      <c r="M104" s="61"/>
      <c r="N104" s="75"/>
      <c r="O104" s="80"/>
    </row>
    <row r="105" customHeight="1" spans="1:15">
      <c r="A105" s="15">
        <v>64</v>
      </c>
      <c r="B105" s="23" t="s">
        <v>210</v>
      </c>
      <c r="C105" s="25" t="s">
        <v>234</v>
      </c>
      <c r="D105" s="25" t="s">
        <v>256</v>
      </c>
      <c r="E105" s="25" t="s">
        <v>263</v>
      </c>
      <c r="F105" s="27" t="s">
        <v>264</v>
      </c>
      <c r="G105" s="25" t="s">
        <v>24</v>
      </c>
      <c r="H105" s="25">
        <v>5</v>
      </c>
      <c r="I105" s="25" t="s">
        <v>186</v>
      </c>
      <c r="J105" s="25" t="s">
        <v>259</v>
      </c>
      <c r="K105" s="25">
        <v>1</v>
      </c>
      <c r="L105" s="25">
        <f>1*600*0.8</f>
        <v>480</v>
      </c>
      <c r="M105" s="25">
        <f>1*600*0.8</f>
        <v>480</v>
      </c>
      <c r="N105" s="73"/>
      <c r="O105" s="77"/>
    </row>
    <row r="106" customHeight="1" spans="1:15">
      <c r="A106" s="15">
        <v>65</v>
      </c>
      <c r="B106" s="23" t="s">
        <v>210</v>
      </c>
      <c r="C106" s="55" t="s">
        <v>234</v>
      </c>
      <c r="D106" s="55" t="s">
        <v>256</v>
      </c>
      <c r="E106" s="55" t="s">
        <v>265</v>
      </c>
      <c r="F106" s="57" t="s">
        <v>266</v>
      </c>
      <c r="G106" s="55" t="s">
        <v>32</v>
      </c>
      <c r="H106" s="55">
        <v>6</v>
      </c>
      <c r="I106" s="25" t="s">
        <v>186</v>
      </c>
      <c r="J106" s="55" t="s">
        <v>259</v>
      </c>
      <c r="K106" s="25">
        <v>1.3</v>
      </c>
      <c r="L106" s="64">
        <v>468</v>
      </c>
      <c r="M106" s="64">
        <v>468</v>
      </c>
      <c r="N106" s="73"/>
      <c r="O106" s="77"/>
    </row>
    <row r="107" customHeight="1" spans="1:15">
      <c r="A107" s="15">
        <v>66</v>
      </c>
      <c r="B107" s="23" t="s">
        <v>210</v>
      </c>
      <c r="C107" s="25" t="s">
        <v>234</v>
      </c>
      <c r="D107" s="25" t="s">
        <v>267</v>
      </c>
      <c r="E107" s="25" t="s">
        <v>268</v>
      </c>
      <c r="F107" s="27" t="s">
        <v>269</v>
      </c>
      <c r="G107" s="25" t="s">
        <v>24</v>
      </c>
      <c r="H107" s="25">
        <v>2</v>
      </c>
      <c r="I107" s="25" t="s">
        <v>25</v>
      </c>
      <c r="J107" s="25" t="s">
        <v>270</v>
      </c>
      <c r="K107" s="25">
        <v>2</v>
      </c>
      <c r="L107" s="25">
        <f>2*400*0.8</f>
        <v>640</v>
      </c>
      <c r="M107" s="55">
        <v>960</v>
      </c>
      <c r="N107" s="74"/>
      <c r="O107" s="81"/>
    </row>
    <row r="108" customHeight="1" spans="1:15">
      <c r="A108" s="15"/>
      <c r="B108" s="23"/>
      <c r="C108" s="25"/>
      <c r="D108" s="25"/>
      <c r="E108" s="25"/>
      <c r="F108" s="27"/>
      <c r="G108" s="25"/>
      <c r="H108" s="25"/>
      <c r="I108" s="25" t="s">
        <v>26</v>
      </c>
      <c r="J108" s="25"/>
      <c r="K108" s="25">
        <v>1</v>
      </c>
      <c r="L108" s="25">
        <f>1*400*0.8</f>
        <v>320</v>
      </c>
      <c r="M108" s="54"/>
      <c r="N108" s="75"/>
      <c r="O108" s="83"/>
    </row>
    <row r="109" customHeight="1" spans="1:15">
      <c r="A109" s="15">
        <v>67</v>
      </c>
      <c r="B109" s="23" t="s">
        <v>210</v>
      </c>
      <c r="C109" s="25" t="s">
        <v>234</v>
      </c>
      <c r="D109" s="25" t="s">
        <v>267</v>
      </c>
      <c r="E109" s="25" t="s">
        <v>271</v>
      </c>
      <c r="F109" s="27" t="s">
        <v>272</v>
      </c>
      <c r="G109" s="25" t="s">
        <v>29</v>
      </c>
      <c r="H109" s="25">
        <v>3</v>
      </c>
      <c r="I109" s="25" t="s">
        <v>25</v>
      </c>
      <c r="J109" s="25" t="s">
        <v>270</v>
      </c>
      <c r="K109" s="25">
        <v>2.3</v>
      </c>
      <c r="L109" s="25">
        <f>2.3*400*0.8</f>
        <v>736</v>
      </c>
      <c r="M109" s="25">
        <f>2.3*400*0.8</f>
        <v>736</v>
      </c>
      <c r="N109" s="73"/>
      <c r="O109" s="77"/>
    </row>
    <row r="110" customHeight="1" spans="1:15">
      <c r="A110" s="15">
        <v>68</v>
      </c>
      <c r="B110" s="23" t="s">
        <v>210</v>
      </c>
      <c r="C110" s="25" t="s">
        <v>234</v>
      </c>
      <c r="D110" s="25" t="s">
        <v>273</v>
      </c>
      <c r="E110" s="25" t="s">
        <v>274</v>
      </c>
      <c r="F110" s="27" t="s">
        <v>275</v>
      </c>
      <c r="G110" s="25" t="s">
        <v>24</v>
      </c>
      <c r="H110" s="64">
        <v>3</v>
      </c>
      <c r="I110" s="25" t="s">
        <v>276</v>
      </c>
      <c r="J110" s="25" t="s">
        <v>277</v>
      </c>
      <c r="K110" s="25">
        <v>2.5</v>
      </c>
      <c r="L110" s="25">
        <f>2.5*800*0.8</f>
        <v>1600</v>
      </c>
      <c r="M110" s="25">
        <f>2.5*800*0.8</f>
        <v>1600</v>
      </c>
      <c r="N110" s="73"/>
      <c r="O110" s="77"/>
    </row>
    <row r="111" customHeight="1" spans="1:15">
      <c r="A111" s="15">
        <v>69</v>
      </c>
      <c r="B111" s="23" t="s">
        <v>210</v>
      </c>
      <c r="C111" s="55" t="s">
        <v>234</v>
      </c>
      <c r="D111" s="55" t="s">
        <v>278</v>
      </c>
      <c r="E111" s="25" t="s">
        <v>279</v>
      </c>
      <c r="F111" s="27" t="s">
        <v>280</v>
      </c>
      <c r="G111" s="25" t="s">
        <v>29</v>
      </c>
      <c r="H111" s="25">
        <v>5</v>
      </c>
      <c r="I111" s="25" t="s">
        <v>25</v>
      </c>
      <c r="J111" s="25" t="s">
        <v>281</v>
      </c>
      <c r="K111" s="25">
        <v>2</v>
      </c>
      <c r="L111" s="25">
        <f>2*400*0.8</f>
        <v>640</v>
      </c>
      <c r="M111" s="55">
        <v>1280</v>
      </c>
      <c r="N111" s="74"/>
      <c r="O111" s="81"/>
    </row>
    <row r="112" customHeight="1" spans="1:15">
      <c r="A112" s="15"/>
      <c r="B112" s="23"/>
      <c r="C112" s="54"/>
      <c r="D112" s="54"/>
      <c r="E112" s="25"/>
      <c r="F112" s="27"/>
      <c r="G112" s="25"/>
      <c r="H112" s="25"/>
      <c r="I112" s="25" t="s">
        <v>276</v>
      </c>
      <c r="J112" s="25"/>
      <c r="K112" s="25">
        <v>1</v>
      </c>
      <c r="L112" s="25">
        <f>1*800*0.8</f>
        <v>640</v>
      </c>
      <c r="M112" s="54"/>
      <c r="N112" s="75"/>
      <c r="O112" s="83"/>
    </row>
    <row r="113" customHeight="1" spans="1:15">
      <c r="A113" s="15">
        <v>70</v>
      </c>
      <c r="B113" s="23" t="s">
        <v>210</v>
      </c>
      <c r="C113" s="25" t="s">
        <v>234</v>
      </c>
      <c r="D113" s="25" t="s">
        <v>278</v>
      </c>
      <c r="E113" s="25" t="s">
        <v>282</v>
      </c>
      <c r="F113" s="27" t="s">
        <v>283</v>
      </c>
      <c r="G113" s="25" t="s">
        <v>29</v>
      </c>
      <c r="H113" s="64">
        <v>7</v>
      </c>
      <c r="I113" s="25" t="s">
        <v>25</v>
      </c>
      <c r="J113" s="25" t="s">
        <v>281</v>
      </c>
      <c r="K113" s="25">
        <v>2.5</v>
      </c>
      <c r="L113" s="25">
        <f>2.5*400*0.8</f>
        <v>800</v>
      </c>
      <c r="M113" s="55">
        <v>800</v>
      </c>
      <c r="N113" s="74"/>
      <c r="O113" s="81"/>
    </row>
    <row r="114" customHeight="1" spans="1:15">
      <c r="A114" s="15">
        <v>71</v>
      </c>
      <c r="B114" s="23" t="s">
        <v>210</v>
      </c>
      <c r="C114" s="55" t="s">
        <v>234</v>
      </c>
      <c r="D114" s="55" t="s">
        <v>284</v>
      </c>
      <c r="E114" s="55" t="s">
        <v>285</v>
      </c>
      <c r="F114" s="57" t="s">
        <v>286</v>
      </c>
      <c r="G114" s="55" t="s">
        <v>48</v>
      </c>
      <c r="H114" s="55">
        <v>5</v>
      </c>
      <c r="I114" s="25" t="s">
        <v>26</v>
      </c>
      <c r="J114" s="55" t="s">
        <v>287</v>
      </c>
      <c r="K114" s="25">
        <v>2</v>
      </c>
      <c r="L114" s="25">
        <f>2*400*0.8</f>
        <v>640</v>
      </c>
      <c r="M114" s="55">
        <v>1000</v>
      </c>
      <c r="N114" s="74"/>
      <c r="O114" s="81"/>
    </row>
    <row r="115" customHeight="1" spans="1:15">
      <c r="A115" s="15"/>
      <c r="B115" s="23"/>
      <c r="C115" s="56"/>
      <c r="D115" s="56"/>
      <c r="E115" s="56"/>
      <c r="F115" s="65"/>
      <c r="G115" s="56"/>
      <c r="H115" s="56"/>
      <c r="I115" s="25" t="s">
        <v>67</v>
      </c>
      <c r="J115" s="56"/>
      <c r="K115" s="25">
        <v>30</v>
      </c>
      <c r="L115" s="25">
        <f>30*15*0.8</f>
        <v>360</v>
      </c>
      <c r="M115" s="54"/>
      <c r="N115" s="75"/>
      <c r="O115" s="83"/>
    </row>
    <row r="116" customHeight="1" spans="1:15">
      <c r="A116" s="15">
        <v>72</v>
      </c>
      <c r="B116" s="23" t="s">
        <v>210</v>
      </c>
      <c r="C116" s="55" t="s">
        <v>234</v>
      </c>
      <c r="D116" s="55" t="s">
        <v>288</v>
      </c>
      <c r="E116" s="45" t="s">
        <v>289</v>
      </c>
      <c r="F116" s="57" t="s">
        <v>290</v>
      </c>
      <c r="G116" s="55" t="s">
        <v>32</v>
      </c>
      <c r="H116" s="55">
        <v>2</v>
      </c>
      <c r="I116" s="25" t="s">
        <v>67</v>
      </c>
      <c r="J116" s="55" t="s">
        <v>291</v>
      </c>
      <c r="K116" s="25">
        <v>20</v>
      </c>
      <c r="L116" s="25">
        <f>15*20*0.6</f>
        <v>180</v>
      </c>
      <c r="M116" s="25">
        <f>15*20*0.6</f>
        <v>180</v>
      </c>
      <c r="N116" s="73"/>
      <c r="O116" s="77"/>
    </row>
    <row r="117" customHeight="1" spans="1:15">
      <c r="A117" s="15">
        <v>73</v>
      </c>
      <c r="B117" s="23" t="s">
        <v>210</v>
      </c>
      <c r="C117" s="55" t="s">
        <v>234</v>
      </c>
      <c r="D117" s="55" t="s">
        <v>288</v>
      </c>
      <c r="E117" s="55" t="s">
        <v>292</v>
      </c>
      <c r="F117" s="55" t="s">
        <v>293</v>
      </c>
      <c r="G117" s="55" t="s">
        <v>29</v>
      </c>
      <c r="H117" s="55">
        <v>3</v>
      </c>
      <c r="I117" s="25" t="s">
        <v>26</v>
      </c>
      <c r="J117" s="55" t="s">
        <v>291</v>
      </c>
      <c r="K117" s="25">
        <v>1.5</v>
      </c>
      <c r="L117" s="25">
        <f>1.5*400*0.8</f>
        <v>480</v>
      </c>
      <c r="M117" s="25">
        <f>1.5*400*0.8</f>
        <v>480</v>
      </c>
      <c r="N117" s="73"/>
      <c r="O117" s="77"/>
    </row>
    <row r="118" customHeight="1" spans="1:15">
      <c r="A118" s="15">
        <v>74</v>
      </c>
      <c r="B118" s="23" t="s">
        <v>210</v>
      </c>
      <c r="C118" s="25" t="s">
        <v>234</v>
      </c>
      <c r="D118" s="25" t="s">
        <v>294</v>
      </c>
      <c r="E118" s="25" t="s">
        <v>295</v>
      </c>
      <c r="F118" s="126" t="s">
        <v>296</v>
      </c>
      <c r="G118" s="25" t="s">
        <v>29</v>
      </c>
      <c r="H118" s="44">
        <v>2</v>
      </c>
      <c r="I118" s="25" t="s">
        <v>25</v>
      </c>
      <c r="J118" s="25" t="s">
        <v>297</v>
      </c>
      <c r="K118" s="25">
        <v>1.4</v>
      </c>
      <c r="L118" s="25">
        <f>1.4*400*0.8</f>
        <v>448</v>
      </c>
      <c r="M118" s="25">
        <f>1.4*400*0.8</f>
        <v>448</v>
      </c>
      <c r="N118" s="73"/>
      <c r="O118" s="77"/>
    </row>
    <row r="119" customHeight="1" spans="1:15">
      <c r="A119" s="15">
        <v>75</v>
      </c>
      <c r="B119" s="23" t="s">
        <v>210</v>
      </c>
      <c r="C119" s="27" t="s">
        <v>298</v>
      </c>
      <c r="D119" s="27" t="s">
        <v>299</v>
      </c>
      <c r="E119" s="66" t="s">
        <v>300</v>
      </c>
      <c r="F119" s="133" t="s">
        <v>301</v>
      </c>
      <c r="G119" s="66" t="s">
        <v>302</v>
      </c>
      <c r="H119" s="66" t="s">
        <v>303</v>
      </c>
      <c r="I119" s="67" t="s">
        <v>85</v>
      </c>
      <c r="J119" s="67" t="s">
        <v>299</v>
      </c>
      <c r="K119" s="84">
        <v>9</v>
      </c>
      <c r="L119" s="84">
        <v>3780</v>
      </c>
      <c r="M119" s="84">
        <v>3780</v>
      </c>
      <c r="N119" s="73"/>
      <c r="O119" s="67"/>
    </row>
    <row r="120" customHeight="1" spans="1:15">
      <c r="A120" s="15">
        <v>76</v>
      </c>
      <c r="B120" s="23" t="s">
        <v>210</v>
      </c>
      <c r="C120" s="27" t="s">
        <v>298</v>
      </c>
      <c r="D120" s="27" t="s">
        <v>304</v>
      </c>
      <c r="E120" s="66" t="s">
        <v>305</v>
      </c>
      <c r="F120" s="67" t="s">
        <v>306</v>
      </c>
      <c r="G120" s="66" t="s">
        <v>307</v>
      </c>
      <c r="H120" s="66" t="s">
        <v>308</v>
      </c>
      <c r="I120" s="67" t="s">
        <v>309</v>
      </c>
      <c r="J120" s="67" t="s">
        <v>304</v>
      </c>
      <c r="K120" s="84">
        <v>3.2</v>
      </c>
      <c r="L120" s="84">
        <v>1536</v>
      </c>
      <c r="M120" s="84">
        <v>1536</v>
      </c>
      <c r="N120" s="73"/>
      <c r="O120" s="67"/>
    </row>
    <row r="121" customHeight="1" spans="1:15">
      <c r="A121" s="15">
        <v>77</v>
      </c>
      <c r="B121" s="23" t="s">
        <v>210</v>
      </c>
      <c r="C121" s="27" t="s">
        <v>298</v>
      </c>
      <c r="D121" s="27" t="s">
        <v>310</v>
      </c>
      <c r="E121" s="66" t="s">
        <v>311</v>
      </c>
      <c r="F121" s="67" t="s">
        <v>312</v>
      </c>
      <c r="G121" s="66" t="s">
        <v>302</v>
      </c>
      <c r="H121" s="66" t="s">
        <v>303</v>
      </c>
      <c r="I121" s="67" t="s">
        <v>85</v>
      </c>
      <c r="J121" s="67" t="s">
        <v>310</v>
      </c>
      <c r="K121" s="84">
        <v>1</v>
      </c>
      <c r="L121" s="84">
        <v>420</v>
      </c>
      <c r="M121" s="84">
        <v>420</v>
      </c>
      <c r="N121" s="73"/>
      <c r="O121" s="67"/>
    </row>
    <row r="122" customHeight="1" spans="1:15">
      <c r="A122" s="15">
        <v>78</v>
      </c>
      <c r="B122" s="23" t="s">
        <v>210</v>
      </c>
      <c r="C122" s="27" t="s">
        <v>298</v>
      </c>
      <c r="D122" s="27" t="s">
        <v>313</v>
      </c>
      <c r="E122" s="66" t="s">
        <v>314</v>
      </c>
      <c r="F122" s="67" t="s">
        <v>315</v>
      </c>
      <c r="G122" s="66" t="s">
        <v>316</v>
      </c>
      <c r="H122" s="66" t="s">
        <v>317</v>
      </c>
      <c r="I122" s="67" t="s">
        <v>309</v>
      </c>
      <c r="J122" s="67" t="s">
        <v>313</v>
      </c>
      <c r="K122" s="84">
        <v>1.3</v>
      </c>
      <c r="L122" s="84">
        <v>624</v>
      </c>
      <c r="M122" s="84">
        <v>624</v>
      </c>
      <c r="N122" s="73"/>
      <c r="O122" s="67"/>
    </row>
    <row r="123" customHeight="1" spans="1:15">
      <c r="A123" s="15">
        <v>79</v>
      </c>
      <c r="B123" s="23" t="s">
        <v>210</v>
      </c>
      <c r="C123" s="27" t="s">
        <v>298</v>
      </c>
      <c r="D123" s="27" t="s">
        <v>313</v>
      </c>
      <c r="E123" s="66" t="s">
        <v>318</v>
      </c>
      <c r="F123" s="67" t="s">
        <v>319</v>
      </c>
      <c r="G123" s="66" t="s">
        <v>302</v>
      </c>
      <c r="H123" s="66" t="s">
        <v>308</v>
      </c>
      <c r="I123" s="67" t="s">
        <v>320</v>
      </c>
      <c r="J123" s="67" t="s">
        <v>321</v>
      </c>
      <c r="K123" s="84">
        <v>14</v>
      </c>
      <c r="L123" s="84">
        <v>5000</v>
      </c>
      <c r="M123" s="84">
        <v>5000</v>
      </c>
      <c r="N123" s="73"/>
      <c r="O123" s="44" t="s">
        <v>217</v>
      </c>
    </row>
    <row r="124" customHeight="1" spans="1:15">
      <c r="A124" s="15">
        <v>80</v>
      </c>
      <c r="B124" s="23" t="s">
        <v>210</v>
      </c>
      <c r="C124" s="27" t="s">
        <v>298</v>
      </c>
      <c r="D124" s="27" t="s">
        <v>313</v>
      </c>
      <c r="E124" s="66" t="s">
        <v>322</v>
      </c>
      <c r="F124" s="67" t="s">
        <v>323</v>
      </c>
      <c r="G124" s="66" t="s">
        <v>302</v>
      </c>
      <c r="H124" s="66" t="s">
        <v>308</v>
      </c>
      <c r="I124" s="67" t="s">
        <v>26</v>
      </c>
      <c r="J124" s="67" t="s">
        <v>313</v>
      </c>
      <c r="K124" s="84">
        <v>1</v>
      </c>
      <c r="L124" s="84">
        <v>240</v>
      </c>
      <c r="M124" s="84">
        <v>240</v>
      </c>
      <c r="N124" s="73"/>
      <c r="O124" s="67" t="s">
        <v>324</v>
      </c>
    </row>
    <row r="125" customHeight="1" spans="1:15">
      <c r="A125" s="15">
        <v>81</v>
      </c>
      <c r="B125" s="23" t="s">
        <v>210</v>
      </c>
      <c r="C125" s="27" t="s">
        <v>298</v>
      </c>
      <c r="D125" s="27" t="s">
        <v>310</v>
      </c>
      <c r="E125" s="66" t="s">
        <v>325</v>
      </c>
      <c r="F125" s="133" t="s">
        <v>326</v>
      </c>
      <c r="G125" s="66" t="s">
        <v>302</v>
      </c>
      <c r="H125" s="66" t="s">
        <v>327</v>
      </c>
      <c r="I125" s="67" t="s">
        <v>328</v>
      </c>
      <c r="J125" s="67" t="s">
        <v>310</v>
      </c>
      <c r="K125" s="84">
        <v>42</v>
      </c>
      <c r="L125" s="84">
        <v>5000</v>
      </c>
      <c r="M125" s="84">
        <v>5000</v>
      </c>
      <c r="N125" s="73"/>
      <c r="O125" s="44" t="s">
        <v>217</v>
      </c>
    </row>
    <row r="126" customHeight="1" spans="1:15">
      <c r="A126" s="15">
        <v>82</v>
      </c>
      <c r="B126" s="23" t="s">
        <v>210</v>
      </c>
      <c r="C126" s="27" t="s">
        <v>298</v>
      </c>
      <c r="D126" s="27" t="s">
        <v>313</v>
      </c>
      <c r="E126" s="66" t="s">
        <v>329</v>
      </c>
      <c r="F126" s="67" t="s">
        <v>330</v>
      </c>
      <c r="G126" s="66" t="s">
        <v>302</v>
      </c>
      <c r="H126" s="66" t="s">
        <v>331</v>
      </c>
      <c r="I126" s="67" t="s">
        <v>26</v>
      </c>
      <c r="J126" s="67" t="s">
        <v>313</v>
      </c>
      <c r="K126" s="84">
        <v>2</v>
      </c>
      <c r="L126" s="84">
        <v>480</v>
      </c>
      <c r="M126" s="84">
        <v>480</v>
      </c>
      <c r="N126" s="85" t="s">
        <v>332</v>
      </c>
      <c r="O126" s="67"/>
    </row>
    <row r="127" customHeight="1" spans="1:15">
      <c r="A127" s="15">
        <v>83</v>
      </c>
      <c r="B127" s="23" t="s">
        <v>210</v>
      </c>
      <c r="C127" s="27" t="s">
        <v>298</v>
      </c>
      <c r="D127" s="27" t="s">
        <v>313</v>
      </c>
      <c r="E127" s="66" t="s">
        <v>333</v>
      </c>
      <c r="F127" s="133" t="s">
        <v>334</v>
      </c>
      <c r="G127" s="66" t="s">
        <v>307</v>
      </c>
      <c r="H127" s="66" t="s">
        <v>331</v>
      </c>
      <c r="I127" s="67" t="s">
        <v>242</v>
      </c>
      <c r="J127" s="67" t="s">
        <v>313</v>
      </c>
      <c r="K127" s="84">
        <v>1</v>
      </c>
      <c r="L127" s="84">
        <v>480</v>
      </c>
      <c r="M127" s="84">
        <v>480</v>
      </c>
      <c r="N127" s="85" t="s">
        <v>335</v>
      </c>
      <c r="O127" s="67"/>
    </row>
    <row r="128" customHeight="1" spans="1:15">
      <c r="A128" s="15">
        <v>84</v>
      </c>
      <c r="B128" s="23" t="s">
        <v>210</v>
      </c>
      <c r="C128" s="57" t="s">
        <v>298</v>
      </c>
      <c r="D128" s="57" t="s">
        <v>313</v>
      </c>
      <c r="E128" s="68" t="s">
        <v>336</v>
      </c>
      <c r="F128" s="58" t="s">
        <v>337</v>
      </c>
      <c r="G128" s="68" t="s">
        <v>302</v>
      </c>
      <c r="H128" s="68" t="s">
        <v>308</v>
      </c>
      <c r="I128" s="67" t="s">
        <v>71</v>
      </c>
      <c r="J128" s="58" t="s">
        <v>313</v>
      </c>
      <c r="K128" s="84">
        <v>6</v>
      </c>
      <c r="L128" s="84">
        <v>900</v>
      </c>
      <c r="M128" s="86">
        <v>1380</v>
      </c>
      <c r="N128" s="87" t="s">
        <v>338</v>
      </c>
      <c r="O128" s="58"/>
    </row>
    <row r="129" customHeight="1" spans="1:15">
      <c r="A129" s="15"/>
      <c r="B129" s="23"/>
      <c r="C129" s="63"/>
      <c r="D129" s="63"/>
      <c r="E129" s="88"/>
      <c r="F129" s="62"/>
      <c r="G129" s="88"/>
      <c r="H129" s="88"/>
      <c r="I129" s="67" t="s">
        <v>26</v>
      </c>
      <c r="J129" s="62"/>
      <c r="K129" s="84">
        <v>2</v>
      </c>
      <c r="L129" s="84">
        <v>480</v>
      </c>
      <c r="M129" s="98"/>
      <c r="N129" s="99"/>
      <c r="O129" s="62"/>
    </row>
    <row r="130" customHeight="1" spans="1:15">
      <c r="A130" s="15">
        <v>85</v>
      </c>
      <c r="B130" s="23" t="s">
        <v>210</v>
      </c>
      <c r="C130" s="27" t="s">
        <v>298</v>
      </c>
      <c r="D130" s="27" t="s">
        <v>339</v>
      </c>
      <c r="E130" s="66" t="s">
        <v>340</v>
      </c>
      <c r="F130" s="67" t="s">
        <v>341</v>
      </c>
      <c r="G130" s="66" t="s">
        <v>316</v>
      </c>
      <c r="H130" s="66" t="s">
        <v>308</v>
      </c>
      <c r="I130" s="67" t="s">
        <v>26</v>
      </c>
      <c r="J130" s="67" t="s">
        <v>339</v>
      </c>
      <c r="K130" s="84">
        <v>1</v>
      </c>
      <c r="L130" s="84">
        <v>320</v>
      </c>
      <c r="M130" s="84">
        <v>320</v>
      </c>
      <c r="N130" s="73"/>
      <c r="O130" s="26"/>
    </row>
    <row r="131" customHeight="1" spans="1:15">
      <c r="A131" s="15">
        <v>86</v>
      </c>
      <c r="B131" s="23" t="s">
        <v>210</v>
      </c>
      <c r="C131" s="27" t="s">
        <v>298</v>
      </c>
      <c r="D131" s="27" t="s">
        <v>339</v>
      </c>
      <c r="E131" s="66" t="s">
        <v>342</v>
      </c>
      <c r="F131" s="67" t="s">
        <v>343</v>
      </c>
      <c r="G131" s="66" t="s">
        <v>344</v>
      </c>
      <c r="H131" s="66" t="s">
        <v>303</v>
      </c>
      <c r="I131" s="67" t="s">
        <v>26</v>
      </c>
      <c r="J131" s="67" t="s">
        <v>339</v>
      </c>
      <c r="K131" s="84">
        <v>1.1</v>
      </c>
      <c r="L131" s="84">
        <v>352</v>
      </c>
      <c r="M131" s="84">
        <v>352</v>
      </c>
      <c r="N131" s="73"/>
      <c r="O131" s="26"/>
    </row>
    <row r="132" customHeight="1" spans="1:15">
      <c r="A132" s="15">
        <v>87</v>
      </c>
      <c r="B132" s="23" t="s">
        <v>210</v>
      </c>
      <c r="C132" s="27" t="s">
        <v>298</v>
      </c>
      <c r="D132" s="27" t="s">
        <v>345</v>
      </c>
      <c r="E132" s="66" t="s">
        <v>346</v>
      </c>
      <c r="F132" s="67" t="s">
        <v>347</v>
      </c>
      <c r="G132" s="66" t="s">
        <v>307</v>
      </c>
      <c r="H132" s="66" t="s">
        <v>317</v>
      </c>
      <c r="I132" s="67" t="s">
        <v>26</v>
      </c>
      <c r="J132" s="67" t="s">
        <v>345</v>
      </c>
      <c r="K132" s="84">
        <v>1</v>
      </c>
      <c r="L132" s="84">
        <v>320</v>
      </c>
      <c r="M132" s="84">
        <v>320</v>
      </c>
      <c r="N132" s="73"/>
      <c r="O132" s="26" t="s">
        <v>348</v>
      </c>
    </row>
    <row r="133" customHeight="1" spans="1:15">
      <c r="A133" s="15">
        <v>88</v>
      </c>
      <c r="B133" s="23" t="s">
        <v>210</v>
      </c>
      <c r="C133" s="57" t="s">
        <v>298</v>
      </c>
      <c r="D133" s="57" t="s">
        <v>345</v>
      </c>
      <c r="E133" s="68" t="s">
        <v>349</v>
      </c>
      <c r="F133" s="58" t="s">
        <v>350</v>
      </c>
      <c r="G133" s="68" t="s">
        <v>302</v>
      </c>
      <c r="H133" s="68" t="s">
        <v>331</v>
      </c>
      <c r="I133" s="67" t="s">
        <v>71</v>
      </c>
      <c r="J133" s="58" t="s">
        <v>345</v>
      </c>
      <c r="K133" s="84">
        <v>10</v>
      </c>
      <c r="L133" s="84">
        <v>1500</v>
      </c>
      <c r="M133" s="86">
        <v>2220</v>
      </c>
      <c r="N133" s="74"/>
      <c r="O133" s="49"/>
    </row>
    <row r="134" customHeight="1" spans="1:15">
      <c r="A134" s="15"/>
      <c r="B134" s="23"/>
      <c r="C134" s="63"/>
      <c r="D134" s="63"/>
      <c r="E134" s="88"/>
      <c r="F134" s="62"/>
      <c r="G134" s="88"/>
      <c r="H134" s="88"/>
      <c r="I134" s="67" t="s">
        <v>351</v>
      </c>
      <c r="J134" s="62"/>
      <c r="K134" s="84">
        <v>1.5</v>
      </c>
      <c r="L134" s="84">
        <v>720</v>
      </c>
      <c r="M134" s="98"/>
      <c r="N134" s="75"/>
      <c r="O134" s="61"/>
    </row>
    <row r="135" customHeight="1" spans="1:15">
      <c r="A135" s="15">
        <v>89</v>
      </c>
      <c r="B135" s="23" t="s">
        <v>210</v>
      </c>
      <c r="C135" s="57" t="s">
        <v>298</v>
      </c>
      <c r="D135" s="57" t="s">
        <v>345</v>
      </c>
      <c r="E135" s="68" t="s">
        <v>352</v>
      </c>
      <c r="F135" s="58" t="s">
        <v>353</v>
      </c>
      <c r="G135" s="68" t="s">
        <v>354</v>
      </c>
      <c r="H135" s="68" t="s">
        <v>331</v>
      </c>
      <c r="I135" s="67" t="s">
        <v>71</v>
      </c>
      <c r="J135" s="58" t="s">
        <v>345</v>
      </c>
      <c r="K135" s="84">
        <v>13</v>
      </c>
      <c r="L135" s="84">
        <v>2600</v>
      </c>
      <c r="M135" s="86">
        <v>3144</v>
      </c>
      <c r="N135" s="74"/>
      <c r="O135" s="49"/>
    </row>
    <row r="136" customHeight="1" spans="1:15">
      <c r="A136" s="15"/>
      <c r="B136" s="23"/>
      <c r="C136" s="63"/>
      <c r="D136" s="63"/>
      <c r="E136" s="88"/>
      <c r="F136" s="62"/>
      <c r="G136" s="88"/>
      <c r="H136" s="88"/>
      <c r="I136" s="67" t="s">
        <v>26</v>
      </c>
      <c r="J136" s="62"/>
      <c r="K136" s="84">
        <v>1.7</v>
      </c>
      <c r="L136" s="84">
        <v>544</v>
      </c>
      <c r="M136" s="98"/>
      <c r="N136" s="75"/>
      <c r="O136" s="61"/>
    </row>
    <row r="137" customHeight="1" spans="1:15">
      <c r="A137" s="15">
        <v>90</v>
      </c>
      <c r="B137" s="23" t="s">
        <v>210</v>
      </c>
      <c r="C137" s="27" t="s">
        <v>298</v>
      </c>
      <c r="D137" s="27" t="s">
        <v>355</v>
      </c>
      <c r="E137" s="66" t="s">
        <v>356</v>
      </c>
      <c r="F137" s="67" t="s">
        <v>357</v>
      </c>
      <c r="G137" s="66" t="s">
        <v>344</v>
      </c>
      <c r="H137" s="66" t="s">
        <v>317</v>
      </c>
      <c r="I137" s="67" t="s">
        <v>351</v>
      </c>
      <c r="J137" s="67" t="s">
        <v>355</v>
      </c>
      <c r="K137" s="84">
        <v>1.5</v>
      </c>
      <c r="L137" s="84">
        <v>960</v>
      </c>
      <c r="M137" s="84">
        <v>960</v>
      </c>
      <c r="N137" s="73"/>
      <c r="O137" s="26" t="s">
        <v>358</v>
      </c>
    </row>
    <row r="138" customHeight="1" spans="1:15">
      <c r="A138" s="15">
        <v>91</v>
      </c>
      <c r="B138" s="23" t="s">
        <v>359</v>
      </c>
      <c r="C138" s="22" t="s">
        <v>360</v>
      </c>
      <c r="D138" s="22" t="s">
        <v>361</v>
      </c>
      <c r="E138" s="22" t="s">
        <v>362</v>
      </c>
      <c r="F138" s="125" t="s">
        <v>363</v>
      </c>
      <c r="G138" s="22" t="s">
        <v>364</v>
      </c>
      <c r="H138" s="22">
        <v>1</v>
      </c>
      <c r="I138" s="22" t="s">
        <v>365</v>
      </c>
      <c r="J138" s="22" t="s">
        <v>366</v>
      </c>
      <c r="K138" s="22">
        <v>1</v>
      </c>
      <c r="L138" s="22">
        <v>500</v>
      </c>
      <c r="M138" s="22">
        <v>500</v>
      </c>
      <c r="N138" s="22"/>
      <c r="O138" s="22"/>
    </row>
    <row r="139" customHeight="1" spans="1:15">
      <c r="A139" s="15">
        <v>92</v>
      </c>
      <c r="B139" s="23" t="s">
        <v>359</v>
      </c>
      <c r="C139" s="22" t="s">
        <v>360</v>
      </c>
      <c r="D139" s="22" t="s">
        <v>367</v>
      </c>
      <c r="E139" s="22" t="s">
        <v>368</v>
      </c>
      <c r="F139" s="125" t="s">
        <v>369</v>
      </c>
      <c r="G139" s="22" t="s">
        <v>84</v>
      </c>
      <c r="H139" s="64">
        <v>1</v>
      </c>
      <c r="I139" s="22" t="s">
        <v>67</v>
      </c>
      <c r="J139" s="22" t="s">
        <v>370</v>
      </c>
      <c r="K139" s="48">
        <v>25</v>
      </c>
      <c r="L139" s="22">
        <v>225</v>
      </c>
      <c r="M139" s="48">
        <v>225</v>
      </c>
      <c r="N139" s="48"/>
      <c r="O139" s="48"/>
    </row>
    <row r="140" customHeight="1" spans="1:15">
      <c r="A140" s="15">
        <v>93</v>
      </c>
      <c r="B140" s="23" t="s">
        <v>359</v>
      </c>
      <c r="C140" s="22" t="s">
        <v>360</v>
      </c>
      <c r="D140" s="22" t="s">
        <v>371</v>
      </c>
      <c r="E140" s="22" t="s">
        <v>372</v>
      </c>
      <c r="F140" s="125" t="s">
        <v>373</v>
      </c>
      <c r="G140" s="22" t="s">
        <v>48</v>
      </c>
      <c r="H140" s="22">
        <v>1</v>
      </c>
      <c r="I140" s="22" t="s">
        <v>116</v>
      </c>
      <c r="J140" s="22" t="s">
        <v>374</v>
      </c>
      <c r="K140" s="22">
        <v>1</v>
      </c>
      <c r="L140" s="22">
        <v>2000</v>
      </c>
      <c r="M140" s="22">
        <v>2000</v>
      </c>
      <c r="N140" s="22"/>
      <c r="O140" s="22"/>
    </row>
    <row r="141" customHeight="1" spans="1:15">
      <c r="A141" s="15">
        <v>94</v>
      </c>
      <c r="B141" s="23" t="s">
        <v>359</v>
      </c>
      <c r="C141" s="22" t="s">
        <v>375</v>
      </c>
      <c r="D141" s="22" t="s">
        <v>376</v>
      </c>
      <c r="E141" s="22" t="s">
        <v>377</v>
      </c>
      <c r="F141" s="125" t="s">
        <v>378</v>
      </c>
      <c r="G141" s="22" t="s">
        <v>51</v>
      </c>
      <c r="H141" s="22">
        <v>3</v>
      </c>
      <c r="I141" s="22" t="s">
        <v>26</v>
      </c>
      <c r="J141" s="22" t="s">
        <v>379</v>
      </c>
      <c r="K141" s="22">
        <v>3.52</v>
      </c>
      <c r="L141" s="22">
        <v>1126.4</v>
      </c>
      <c r="M141" s="22">
        <v>1126.4</v>
      </c>
      <c r="N141" s="22"/>
      <c r="O141" s="22"/>
    </row>
    <row r="142" customHeight="1" spans="1:15">
      <c r="A142" s="15">
        <v>95</v>
      </c>
      <c r="B142" s="23" t="s">
        <v>359</v>
      </c>
      <c r="C142" s="22" t="s">
        <v>375</v>
      </c>
      <c r="D142" s="22" t="s">
        <v>376</v>
      </c>
      <c r="E142" s="22" t="s">
        <v>380</v>
      </c>
      <c r="F142" s="125" t="s">
        <v>381</v>
      </c>
      <c r="G142" s="22" t="s">
        <v>51</v>
      </c>
      <c r="H142" s="64">
        <v>4</v>
      </c>
      <c r="I142" s="22" t="s">
        <v>26</v>
      </c>
      <c r="J142" s="22" t="s">
        <v>379</v>
      </c>
      <c r="K142" s="22">
        <v>1</v>
      </c>
      <c r="L142" s="22">
        <v>320</v>
      </c>
      <c r="M142" s="22">
        <v>320</v>
      </c>
      <c r="N142" s="22"/>
      <c r="O142" s="22"/>
    </row>
    <row r="143" customHeight="1" spans="1:15">
      <c r="A143" s="15">
        <v>96</v>
      </c>
      <c r="B143" s="23" t="s">
        <v>359</v>
      </c>
      <c r="C143" s="22" t="s">
        <v>382</v>
      </c>
      <c r="D143" s="22" t="s">
        <v>383</v>
      </c>
      <c r="E143" s="22" t="s">
        <v>384</v>
      </c>
      <c r="F143" s="125" t="s">
        <v>385</v>
      </c>
      <c r="G143" s="22" t="s">
        <v>29</v>
      </c>
      <c r="H143" s="22">
        <v>1</v>
      </c>
      <c r="I143" s="22" t="s">
        <v>85</v>
      </c>
      <c r="J143" s="22" t="s">
        <v>386</v>
      </c>
      <c r="K143" s="22">
        <v>1</v>
      </c>
      <c r="L143" s="22">
        <v>560</v>
      </c>
      <c r="M143" s="22">
        <v>560</v>
      </c>
      <c r="N143" s="22"/>
      <c r="O143" s="22"/>
    </row>
    <row r="144" customHeight="1" spans="1:15">
      <c r="A144" s="15">
        <v>97</v>
      </c>
      <c r="B144" s="23" t="s">
        <v>359</v>
      </c>
      <c r="C144" s="22" t="s">
        <v>382</v>
      </c>
      <c r="D144" s="22" t="s">
        <v>383</v>
      </c>
      <c r="E144" s="22" t="s">
        <v>387</v>
      </c>
      <c r="F144" s="125" t="s">
        <v>388</v>
      </c>
      <c r="G144" s="22" t="s">
        <v>48</v>
      </c>
      <c r="H144" s="22">
        <v>2</v>
      </c>
      <c r="I144" s="22" t="s">
        <v>389</v>
      </c>
      <c r="J144" s="22" t="s">
        <v>386</v>
      </c>
      <c r="K144" s="64">
        <v>32</v>
      </c>
      <c r="L144" s="22">
        <v>5000</v>
      </c>
      <c r="M144" s="22">
        <v>5000</v>
      </c>
      <c r="N144" s="22"/>
      <c r="O144" s="22"/>
    </row>
    <row r="145" customHeight="1" spans="1:15">
      <c r="A145" s="15">
        <v>98</v>
      </c>
      <c r="B145" s="23" t="s">
        <v>390</v>
      </c>
      <c r="C145" s="89" t="s">
        <v>391</v>
      </c>
      <c r="D145" s="89" t="s">
        <v>392</v>
      </c>
      <c r="E145" s="89" t="s">
        <v>393</v>
      </c>
      <c r="F145" s="134" t="s">
        <v>394</v>
      </c>
      <c r="G145" s="89" t="s">
        <v>29</v>
      </c>
      <c r="H145" s="89">
        <v>2</v>
      </c>
      <c r="I145" s="89" t="s">
        <v>26</v>
      </c>
      <c r="J145" s="89" t="s">
        <v>395</v>
      </c>
      <c r="K145" s="89">
        <v>1.3</v>
      </c>
      <c r="L145" s="89">
        <f>K145*400*0.8</f>
        <v>416</v>
      </c>
      <c r="M145" s="89">
        <v>416</v>
      </c>
      <c r="N145" s="89"/>
      <c r="O145" s="89"/>
    </row>
    <row r="146" customHeight="1" spans="1:15">
      <c r="A146" s="15">
        <v>99</v>
      </c>
      <c r="B146" s="23" t="s">
        <v>390</v>
      </c>
      <c r="C146" s="89" t="s">
        <v>391</v>
      </c>
      <c r="D146" s="89" t="s">
        <v>392</v>
      </c>
      <c r="E146" s="90" t="s">
        <v>396</v>
      </c>
      <c r="F146" s="134" t="s">
        <v>397</v>
      </c>
      <c r="G146" s="89" t="s">
        <v>126</v>
      </c>
      <c r="H146" s="89">
        <v>3</v>
      </c>
      <c r="I146" s="89" t="s">
        <v>26</v>
      </c>
      <c r="J146" s="89" t="s">
        <v>398</v>
      </c>
      <c r="K146" s="89">
        <v>1.8</v>
      </c>
      <c r="L146" s="89">
        <f t="shared" ref="L146:L151" si="0">K146*400*0.6</f>
        <v>432</v>
      </c>
      <c r="M146" s="89">
        <v>432</v>
      </c>
      <c r="N146" s="89"/>
      <c r="O146" s="89"/>
    </row>
    <row r="147" customHeight="1" spans="1:15">
      <c r="A147" s="15">
        <v>100</v>
      </c>
      <c r="B147" s="23" t="s">
        <v>390</v>
      </c>
      <c r="C147" s="89" t="s">
        <v>391</v>
      </c>
      <c r="D147" s="89" t="s">
        <v>399</v>
      </c>
      <c r="E147" s="89" t="s">
        <v>400</v>
      </c>
      <c r="F147" s="134" t="s">
        <v>401</v>
      </c>
      <c r="G147" s="91" t="s">
        <v>402</v>
      </c>
      <c r="H147" s="89">
        <v>3</v>
      </c>
      <c r="I147" s="89" t="s">
        <v>26</v>
      </c>
      <c r="J147" s="89" t="s">
        <v>403</v>
      </c>
      <c r="K147" s="89">
        <v>1</v>
      </c>
      <c r="L147" s="91">
        <v>400</v>
      </c>
      <c r="M147" s="91">
        <v>400</v>
      </c>
      <c r="N147" s="89"/>
      <c r="O147" s="89"/>
    </row>
    <row r="148" customHeight="1" spans="1:15">
      <c r="A148" s="15">
        <v>101</v>
      </c>
      <c r="B148" s="23" t="s">
        <v>390</v>
      </c>
      <c r="C148" s="90" t="s">
        <v>391</v>
      </c>
      <c r="D148" s="90" t="s">
        <v>404</v>
      </c>
      <c r="E148" s="89" t="s">
        <v>405</v>
      </c>
      <c r="F148" s="135" t="s">
        <v>406</v>
      </c>
      <c r="G148" s="90" t="s">
        <v>84</v>
      </c>
      <c r="H148" s="90">
        <v>1</v>
      </c>
      <c r="I148" s="89" t="s">
        <v>407</v>
      </c>
      <c r="J148" s="90" t="s">
        <v>408</v>
      </c>
      <c r="K148" s="89">
        <v>1.3</v>
      </c>
      <c r="L148" s="89">
        <f>K148*600*0.6</f>
        <v>468</v>
      </c>
      <c r="M148" s="90">
        <f>SUM(L148:L150)</f>
        <v>948</v>
      </c>
      <c r="N148" s="90"/>
      <c r="O148" s="90"/>
    </row>
    <row r="149" customHeight="1" spans="1:15">
      <c r="A149" s="15"/>
      <c r="B149" s="23"/>
      <c r="C149" s="92"/>
      <c r="D149" s="92"/>
      <c r="E149" s="89"/>
      <c r="F149" s="92"/>
      <c r="G149" s="92"/>
      <c r="H149" s="92"/>
      <c r="I149" s="89" t="s">
        <v>26</v>
      </c>
      <c r="J149" s="92"/>
      <c r="K149" s="89">
        <v>1</v>
      </c>
      <c r="L149" s="89">
        <f t="shared" si="0"/>
        <v>240</v>
      </c>
      <c r="M149" s="92"/>
      <c r="N149" s="92"/>
      <c r="O149" s="92"/>
    </row>
    <row r="150" customHeight="1" spans="1:15">
      <c r="A150" s="15"/>
      <c r="B150" s="23"/>
      <c r="C150" s="93"/>
      <c r="D150" s="93"/>
      <c r="E150" s="89"/>
      <c r="F150" s="93"/>
      <c r="G150" s="93"/>
      <c r="H150" s="93"/>
      <c r="I150" s="89" t="s">
        <v>25</v>
      </c>
      <c r="J150" s="93"/>
      <c r="K150" s="89">
        <v>1</v>
      </c>
      <c r="L150" s="89">
        <f t="shared" si="0"/>
        <v>240</v>
      </c>
      <c r="M150" s="93"/>
      <c r="N150" s="93"/>
      <c r="O150" s="93"/>
    </row>
    <row r="151" customHeight="1" spans="1:15">
      <c r="A151" s="15">
        <v>102</v>
      </c>
      <c r="B151" s="23" t="s">
        <v>390</v>
      </c>
      <c r="C151" s="89" t="s">
        <v>409</v>
      </c>
      <c r="D151" s="89" t="s">
        <v>409</v>
      </c>
      <c r="E151" s="89" t="s">
        <v>410</v>
      </c>
      <c r="F151" s="134" t="s">
        <v>411</v>
      </c>
      <c r="G151" s="89" t="s">
        <v>126</v>
      </c>
      <c r="H151" s="89">
        <v>4</v>
      </c>
      <c r="I151" s="89" t="s">
        <v>26</v>
      </c>
      <c r="J151" s="90" t="s">
        <v>412</v>
      </c>
      <c r="K151" s="89">
        <v>1.3</v>
      </c>
      <c r="L151" s="89">
        <f t="shared" si="0"/>
        <v>312</v>
      </c>
      <c r="M151" s="89">
        <v>312</v>
      </c>
      <c r="N151" s="89"/>
      <c r="O151" s="89"/>
    </row>
    <row r="152" customHeight="1" spans="1:15">
      <c r="A152" s="15">
        <v>103</v>
      </c>
      <c r="B152" s="23" t="s">
        <v>390</v>
      </c>
      <c r="C152" s="89" t="s">
        <v>409</v>
      </c>
      <c r="D152" s="89" t="s">
        <v>409</v>
      </c>
      <c r="E152" s="89" t="s">
        <v>413</v>
      </c>
      <c r="F152" s="134" t="s">
        <v>414</v>
      </c>
      <c r="G152" s="89" t="s">
        <v>51</v>
      </c>
      <c r="H152" s="89">
        <v>2</v>
      </c>
      <c r="I152" s="100" t="s">
        <v>415</v>
      </c>
      <c r="J152" s="90" t="s">
        <v>412</v>
      </c>
      <c r="K152" s="89">
        <v>2</v>
      </c>
      <c r="L152" s="100">
        <f>K152*500*0.8</f>
        <v>800</v>
      </c>
      <c r="M152" s="100">
        <v>800</v>
      </c>
      <c r="N152" s="89"/>
      <c r="O152" s="89"/>
    </row>
    <row r="153" customHeight="1" spans="1:15">
      <c r="A153" s="15">
        <v>104</v>
      </c>
      <c r="B153" s="23" t="s">
        <v>390</v>
      </c>
      <c r="C153" s="89" t="s">
        <v>409</v>
      </c>
      <c r="D153" s="89" t="s">
        <v>409</v>
      </c>
      <c r="E153" s="89" t="s">
        <v>416</v>
      </c>
      <c r="F153" s="134" t="s">
        <v>417</v>
      </c>
      <c r="G153" s="89" t="s">
        <v>51</v>
      </c>
      <c r="H153" s="89">
        <v>2</v>
      </c>
      <c r="I153" s="89" t="s">
        <v>215</v>
      </c>
      <c r="J153" s="90" t="s">
        <v>412</v>
      </c>
      <c r="K153" s="89">
        <v>12</v>
      </c>
      <c r="L153" s="89">
        <f t="shared" ref="L153:L157" si="1">K153*250*0.8</f>
        <v>2400</v>
      </c>
      <c r="M153" s="89">
        <v>2400</v>
      </c>
      <c r="N153" s="89"/>
      <c r="O153" s="89"/>
    </row>
    <row r="154" customHeight="1" spans="1:15">
      <c r="A154" s="15">
        <v>105</v>
      </c>
      <c r="B154" s="23" t="s">
        <v>390</v>
      </c>
      <c r="C154" s="90" t="s">
        <v>409</v>
      </c>
      <c r="D154" s="90" t="s">
        <v>418</v>
      </c>
      <c r="E154" s="89" t="s">
        <v>419</v>
      </c>
      <c r="F154" s="136" t="s">
        <v>420</v>
      </c>
      <c r="G154" s="90" t="s">
        <v>24</v>
      </c>
      <c r="H154" s="90">
        <v>3</v>
      </c>
      <c r="I154" s="89" t="s">
        <v>26</v>
      </c>
      <c r="J154" s="90" t="s">
        <v>421</v>
      </c>
      <c r="K154" s="89">
        <v>1</v>
      </c>
      <c r="L154" s="89">
        <f t="shared" ref="L154:L159" si="2">K154*400*0.8</f>
        <v>320</v>
      </c>
      <c r="M154" s="90">
        <f t="shared" ref="M154:M159" si="3">SUM(L154:L155)</f>
        <v>1120</v>
      </c>
      <c r="N154" s="90"/>
      <c r="O154" s="90"/>
    </row>
    <row r="155" customHeight="1" spans="1:15">
      <c r="A155" s="15"/>
      <c r="B155" s="23"/>
      <c r="C155" s="93"/>
      <c r="D155" s="93"/>
      <c r="E155" s="89"/>
      <c r="F155" s="95"/>
      <c r="G155" s="93"/>
      <c r="H155" s="93"/>
      <c r="I155" s="89" t="s">
        <v>162</v>
      </c>
      <c r="J155" s="93"/>
      <c r="K155" s="89">
        <v>4</v>
      </c>
      <c r="L155" s="89">
        <f t="shared" si="1"/>
        <v>800</v>
      </c>
      <c r="M155" s="93"/>
      <c r="N155" s="93"/>
      <c r="O155" s="93"/>
    </row>
    <row r="156" customHeight="1" spans="1:15">
      <c r="A156" s="15">
        <v>106</v>
      </c>
      <c r="B156" s="23" t="s">
        <v>390</v>
      </c>
      <c r="C156" s="90" t="s">
        <v>409</v>
      </c>
      <c r="D156" s="90" t="s">
        <v>418</v>
      </c>
      <c r="E156" s="90" t="s">
        <v>422</v>
      </c>
      <c r="F156" s="135" t="s">
        <v>423</v>
      </c>
      <c r="G156" s="90" t="s">
        <v>29</v>
      </c>
      <c r="H156" s="90">
        <v>1</v>
      </c>
      <c r="I156" s="89" t="s">
        <v>26</v>
      </c>
      <c r="J156" s="90" t="s">
        <v>421</v>
      </c>
      <c r="K156" s="89">
        <v>2</v>
      </c>
      <c r="L156" s="89">
        <f t="shared" si="2"/>
        <v>640</v>
      </c>
      <c r="M156" s="90">
        <f t="shared" si="3"/>
        <v>3840</v>
      </c>
      <c r="N156" s="90"/>
      <c r="O156" s="90"/>
    </row>
    <row r="157" customHeight="1" spans="1:15">
      <c r="A157" s="15"/>
      <c r="B157" s="23"/>
      <c r="C157" s="93"/>
      <c r="D157" s="93"/>
      <c r="E157" s="93"/>
      <c r="F157" s="93"/>
      <c r="G157" s="93"/>
      <c r="H157" s="93"/>
      <c r="I157" s="89" t="s">
        <v>215</v>
      </c>
      <c r="J157" s="93"/>
      <c r="K157" s="89">
        <v>16</v>
      </c>
      <c r="L157" s="89">
        <f t="shared" si="1"/>
        <v>3200</v>
      </c>
      <c r="M157" s="93"/>
      <c r="N157" s="93"/>
      <c r="O157" s="93"/>
    </row>
    <row r="158" customHeight="1" spans="1:15">
      <c r="A158" s="15">
        <v>107</v>
      </c>
      <c r="B158" s="23" t="s">
        <v>390</v>
      </c>
      <c r="C158" s="89" t="s">
        <v>424</v>
      </c>
      <c r="D158" s="89" t="s">
        <v>425</v>
      </c>
      <c r="E158" s="93" t="s">
        <v>426</v>
      </c>
      <c r="F158" s="134" t="s">
        <v>427</v>
      </c>
      <c r="G158" s="89" t="s">
        <v>48</v>
      </c>
      <c r="H158" s="89">
        <v>2</v>
      </c>
      <c r="I158" s="89" t="s">
        <v>85</v>
      </c>
      <c r="J158" s="89" t="s">
        <v>428</v>
      </c>
      <c r="K158" s="89">
        <v>15</v>
      </c>
      <c r="L158" s="89">
        <v>5000</v>
      </c>
      <c r="M158" s="89">
        <v>5000</v>
      </c>
      <c r="N158" s="89"/>
      <c r="O158" s="89"/>
    </row>
    <row r="159" customHeight="1" spans="1:15">
      <c r="A159" s="15">
        <v>108</v>
      </c>
      <c r="B159" s="23" t="s">
        <v>390</v>
      </c>
      <c r="C159" s="90" t="s">
        <v>424</v>
      </c>
      <c r="D159" s="90" t="s">
        <v>425</v>
      </c>
      <c r="E159" s="92" t="s">
        <v>429</v>
      </c>
      <c r="F159" s="135" t="s">
        <v>430</v>
      </c>
      <c r="G159" s="90" t="s">
        <v>29</v>
      </c>
      <c r="H159" s="90">
        <v>5</v>
      </c>
      <c r="I159" s="89" t="s">
        <v>26</v>
      </c>
      <c r="J159" s="101" t="s">
        <v>431</v>
      </c>
      <c r="K159" s="89">
        <v>2</v>
      </c>
      <c r="L159" s="89">
        <f t="shared" si="2"/>
        <v>640</v>
      </c>
      <c r="M159" s="90">
        <f t="shared" si="3"/>
        <v>928</v>
      </c>
      <c r="N159" s="90"/>
      <c r="O159" s="90"/>
    </row>
    <row r="160" customHeight="1" spans="1:15">
      <c r="A160" s="15"/>
      <c r="B160" s="23"/>
      <c r="C160" s="93"/>
      <c r="D160" s="93"/>
      <c r="E160" s="93"/>
      <c r="F160" s="93"/>
      <c r="G160" s="93"/>
      <c r="H160" s="93"/>
      <c r="I160" s="89" t="s">
        <v>432</v>
      </c>
      <c r="J160" s="102"/>
      <c r="K160" s="89">
        <v>0.6</v>
      </c>
      <c r="L160" s="89">
        <f>K160*600*0.8</f>
        <v>288</v>
      </c>
      <c r="M160" s="93"/>
      <c r="N160" s="93"/>
      <c r="O160" s="93"/>
    </row>
    <row r="161" customHeight="1" spans="1:15">
      <c r="A161" s="15">
        <v>109</v>
      </c>
      <c r="B161" s="23" t="s">
        <v>390</v>
      </c>
      <c r="C161" s="90" t="s">
        <v>424</v>
      </c>
      <c r="D161" s="90" t="s">
        <v>425</v>
      </c>
      <c r="E161" s="92" t="s">
        <v>433</v>
      </c>
      <c r="F161" s="135" t="s">
        <v>434</v>
      </c>
      <c r="G161" s="90" t="s">
        <v>435</v>
      </c>
      <c r="H161" s="90">
        <v>2</v>
      </c>
      <c r="I161" s="90" t="s">
        <v>432</v>
      </c>
      <c r="J161" s="89" t="s">
        <v>436</v>
      </c>
      <c r="K161" s="90">
        <v>0.6</v>
      </c>
      <c r="L161" s="90">
        <f>K161*600*1</f>
        <v>360</v>
      </c>
      <c r="M161" s="90">
        <v>360</v>
      </c>
      <c r="N161" s="90"/>
      <c r="O161" s="90"/>
    </row>
    <row r="162" customHeight="1" spans="1:15">
      <c r="A162" s="15"/>
      <c r="B162" s="23"/>
      <c r="C162" s="93"/>
      <c r="D162" s="93"/>
      <c r="E162" s="93"/>
      <c r="F162" s="93"/>
      <c r="G162" s="93"/>
      <c r="H162" s="93"/>
      <c r="I162" s="93"/>
      <c r="J162" s="89"/>
      <c r="K162" s="93"/>
      <c r="L162" s="93"/>
      <c r="M162" s="93"/>
      <c r="N162" s="93"/>
      <c r="O162" s="93"/>
    </row>
    <row r="163" customHeight="1" spans="1:15">
      <c r="A163" s="15">
        <v>110</v>
      </c>
      <c r="B163" s="23" t="s">
        <v>390</v>
      </c>
      <c r="C163" s="90" t="s">
        <v>437</v>
      </c>
      <c r="D163" s="90" t="s">
        <v>438</v>
      </c>
      <c r="E163" s="92" t="s">
        <v>439</v>
      </c>
      <c r="F163" s="135" t="s">
        <v>440</v>
      </c>
      <c r="G163" s="90" t="s">
        <v>24</v>
      </c>
      <c r="H163" s="90">
        <v>3</v>
      </c>
      <c r="I163" s="89" t="s">
        <v>441</v>
      </c>
      <c r="J163" s="89" t="s">
        <v>442</v>
      </c>
      <c r="K163" s="89">
        <v>3</v>
      </c>
      <c r="L163" s="89">
        <f>K163*500*0.8</f>
        <v>1200</v>
      </c>
      <c r="M163" s="90">
        <f>SUM(L163:L164)</f>
        <v>1920</v>
      </c>
      <c r="N163" s="90"/>
      <c r="O163" s="90"/>
    </row>
    <row r="164" customHeight="1" spans="1:15">
      <c r="A164" s="15"/>
      <c r="B164" s="23"/>
      <c r="C164" s="93"/>
      <c r="D164" s="93"/>
      <c r="E164" s="93"/>
      <c r="F164" s="93"/>
      <c r="G164" s="93"/>
      <c r="H164" s="93"/>
      <c r="I164" s="89" t="s">
        <v>443</v>
      </c>
      <c r="J164" s="89" t="s">
        <v>444</v>
      </c>
      <c r="K164" s="89">
        <v>1.5</v>
      </c>
      <c r="L164" s="89">
        <f>K164*600*0.8</f>
        <v>720</v>
      </c>
      <c r="M164" s="93"/>
      <c r="N164" s="93"/>
      <c r="O164" s="93"/>
    </row>
    <row r="165" customHeight="1" spans="1:15">
      <c r="A165" s="15">
        <v>111</v>
      </c>
      <c r="B165" s="23" t="s">
        <v>390</v>
      </c>
      <c r="C165" s="89" t="s">
        <v>437</v>
      </c>
      <c r="D165" s="96" t="s">
        <v>445</v>
      </c>
      <c r="E165" s="89" t="s">
        <v>446</v>
      </c>
      <c r="F165" s="135" t="s">
        <v>447</v>
      </c>
      <c r="G165" s="90" t="s">
        <v>29</v>
      </c>
      <c r="H165" s="90">
        <v>4</v>
      </c>
      <c r="I165" s="89" t="s">
        <v>67</v>
      </c>
      <c r="J165" s="90" t="s">
        <v>448</v>
      </c>
      <c r="K165" s="89">
        <v>30</v>
      </c>
      <c r="L165" s="89">
        <f>K165*15*0.8</f>
        <v>360</v>
      </c>
      <c r="M165" s="90">
        <f>SUM(L165:L167)</f>
        <v>2040</v>
      </c>
      <c r="N165" s="90"/>
      <c r="O165" s="90"/>
    </row>
    <row r="166" customHeight="1" spans="1:15">
      <c r="A166" s="15"/>
      <c r="B166" s="23"/>
      <c r="C166" s="89"/>
      <c r="D166" s="96"/>
      <c r="E166" s="89"/>
      <c r="F166" s="92"/>
      <c r="G166" s="92"/>
      <c r="H166" s="92"/>
      <c r="I166" s="89" t="s">
        <v>441</v>
      </c>
      <c r="J166" s="90" t="s">
        <v>449</v>
      </c>
      <c r="K166" s="89">
        <v>3</v>
      </c>
      <c r="L166" s="89">
        <f>K166*500*0.8</f>
        <v>1200</v>
      </c>
      <c r="M166" s="92"/>
      <c r="N166" s="92"/>
      <c r="O166" s="92"/>
    </row>
    <row r="167" customHeight="1" spans="1:15">
      <c r="A167" s="15"/>
      <c r="B167" s="23"/>
      <c r="C167" s="89"/>
      <c r="D167" s="96"/>
      <c r="E167" s="89"/>
      <c r="F167" s="93"/>
      <c r="G167" s="93"/>
      <c r="H167" s="93"/>
      <c r="I167" s="89" t="s">
        <v>432</v>
      </c>
      <c r="J167" s="90" t="s">
        <v>449</v>
      </c>
      <c r="K167" s="89">
        <v>1</v>
      </c>
      <c r="L167" s="89">
        <f>K167*600*0.8</f>
        <v>480</v>
      </c>
      <c r="M167" s="93"/>
      <c r="N167" s="93"/>
      <c r="O167" s="93"/>
    </row>
    <row r="168" customHeight="1" spans="1:15">
      <c r="A168" s="15">
        <v>112</v>
      </c>
      <c r="B168" s="23" t="s">
        <v>390</v>
      </c>
      <c r="C168" s="89" t="s">
        <v>437</v>
      </c>
      <c r="D168" s="89" t="s">
        <v>438</v>
      </c>
      <c r="E168" s="93" t="s">
        <v>450</v>
      </c>
      <c r="F168" s="134" t="s">
        <v>451</v>
      </c>
      <c r="G168" s="89" t="s">
        <v>29</v>
      </c>
      <c r="H168" s="89">
        <v>2</v>
      </c>
      <c r="I168" s="89" t="s">
        <v>116</v>
      </c>
      <c r="J168" s="89" t="s">
        <v>444</v>
      </c>
      <c r="K168" s="89">
        <v>3</v>
      </c>
      <c r="L168" s="89">
        <v>5000</v>
      </c>
      <c r="M168" s="89">
        <v>5000</v>
      </c>
      <c r="N168" s="89"/>
      <c r="O168" s="89"/>
    </row>
    <row r="169" customHeight="1" spans="1:15">
      <c r="A169" s="15">
        <v>113</v>
      </c>
      <c r="B169" s="23" t="s">
        <v>390</v>
      </c>
      <c r="C169" s="89" t="s">
        <v>437</v>
      </c>
      <c r="D169" s="97" t="s">
        <v>452</v>
      </c>
      <c r="E169" s="89" t="s">
        <v>453</v>
      </c>
      <c r="F169" s="134" t="s">
        <v>454</v>
      </c>
      <c r="G169" s="89" t="s">
        <v>364</v>
      </c>
      <c r="H169" s="89">
        <v>3</v>
      </c>
      <c r="I169" s="89" t="s">
        <v>26</v>
      </c>
      <c r="J169" s="89" t="s">
        <v>455</v>
      </c>
      <c r="K169" s="89">
        <v>1.3</v>
      </c>
      <c r="L169" s="89">
        <f>K169*400*1</f>
        <v>520</v>
      </c>
      <c r="M169" s="89">
        <v>520</v>
      </c>
      <c r="N169" s="103" t="s">
        <v>456</v>
      </c>
      <c r="O169" s="104"/>
    </row>
    <row r="170" customHeight="1" spans="1:15">
      <c r="A170" s="15">
        <v>114</v>
      </c>
      <c r="B170" s="23" t="s">
        <v>390</v>
      </c>
      <c r="C170" s="90" t="s">
        <v>437</v>
      </c>
      <c r="D170" s="89" t="s">
        <v>457</v>
      </c>
      <c r="E170" s="89" t="s">
        <v>458</v>
      </c>
      <c r="F170" s="134" t="s">
        <v>459</v>
      </c>
      <c r="G170" s="90" t="s">
        <v>24</v>
      </c>
      <c r="H170" s="90">
        <v>6</v>
      </c>
      <c r="I170" s="89" t="s">
        <v>441</v>
      </c>
      <c r="J170" s="89" t="s">
        <v>460</v>
      </c>
      <c r="K170" s="89">
        <v>3</v>
      </c>
      <c r="L170" s="89">
        <f>K170*500*0.8</f>
        <v>1200</v>
      </c>
      <c r="M170" s="90">
        <f>SUM(L170:L171)</f>
        <v>1520</v>
      </c>
      <c r="N170" s="90"/>
      <c r="O170" s="90"/>
    </row>
    <row r="171" customHeight="1" spans="1:15">
      <c r="A171" s="15"/>
      <c r="B171" s="23"/>
      <c r="C171" s="93"/>
      <c r="D171" s="89"/>
      <c r="E171" s="89"/>
      <c r="F171" s="89"/>
      <c r="G171" s="93"/>
      <c r="H171" s="93"/>
      <c r="I171" s="89" t="s">
        <v>26</v>
      </c>
      <c r="J171" s="89" t="s">
        <v>461</v>
      </c>
      <c r="K171" s="89">
        <v>1</v>
      </c>
      <c r="L171" s="89">
        <f>K171*400*0.8</f>
        <v>320</v>
      </c>
      <c r="M171" s="93"/>
      <c r="N171" s="93"/>
      <c r="O171" s="93"/>
    </row>
    <row r="172" customHeight="1" spans="1:15">
      <c r="A172" s="15">
        <v>115</v>
      </c>
      <c r="B172" s="23" t="s">
        <v>390</v>
      </c>
      <c r="C172" s="89" t="s">
        <v>437</v>
      </c>
      <c r="D172" s="89" t="s">
        <v>462</v>
      </c>
      <c r="E172" s="93" t="s">
        <v>463</v>
      </c>
      <c r="F172" s="134" t="s">
        <v>464</v>
      </c>
      <c r="G172" s="89" t="s">
        <v>435</v>
      </c>
      <c r="H172" s="89">
        <v>3</v>
      </c>
      <c r="I172" s="89" t="s">
        <v>116</v>
      </c>
      <c r="J172" s="89" t="s">
        <v>465</v>
      </c>
      <c r="K172" s="89">
        <v>2</v>
      </c>
      <c r="L172" s="89">
        <v>5000</v>
      </c>
      <c r="M172" s="91">
        <v>3380</v>
      </c>
      <c r="N172" s="103" t="s">
        <v>466</v>
      </c>
      <c r="O172" s="104"/>
    </row>
    <row r="173" customHeight="1" spans="1:15">
      <c r="A173" s="15">
        <v>116</v>
      </c>
      <c r="B173" s="23" t="s">
        <v>390</v>
      </c>
      <c r="C173" s="90" t="s">
        <v>437</v>
      </c>
      <c r="D173" s="90" t="s">
        <v>467</v>
      </c>
      <c r="E173" s="92" t="s">
        <v>468</v>
      </c>
      <c r="F173" s="135" t="s">
        <v>469</v>
      </c>
      <c r="G173" s="90" t="s">
        <v>51</v>
      </c>
      <c r="H173" s="90">
        <v>7</v>
      </c>
      <c r="I173" s="89" t="s">
        <v>443</v>
      </c>
      <c r="J173" s="89" t="s">
        <v>470</v>
      </c>
      <c r="K173" s="89">
        <v>2.5</v>
      </c>
      <c r="L173" s="89">
        <f>K173*600*0.8</f>
        <v>1200</v>
      </c>
      <c r="M173" s="90">
        <f>SUM(L173:L174)</f>
        <v>1560</v>
      </c>
      <c r="N173" s="90"/>
      <c r="O173" s="90"/>
    </row>
    <row r="174" customHeight="1" spans="1:15">
      <c r="A174" s="15"/>
      <c r="B174" s="23"/>
      <c r="C174" s="93"/>
      <c r="D174" s="93"/>
      <c r="E174" s="93"/>
      <c r="F174" s="93"/>
      <c r="G174" s="93"/>
      <c r="H174" s="93"/>
      <c r="I174" s="89" t="s">
        <v>67</v>
      </c>
      <c r="J174" s="89" t="s">
        <v>471</v>
      </c>
      <c r="K174" s="89">
        <v>30</v>
      </c>
      <c r="L174" s="89">
        <f>K174*15*0.8</f>
        <v>360</v>
      </c>
      <c r="M174" s="93"/>
      <c r="N174" s="93"/>
      <c r="O174" s="93"/>
    </row>
    <row r="175" customHeight="1" spans="1:15">
      <c r="A175" s="15">
        <v>117</v>
      </c>
      <c r="B175" s="23" t="s">
        <v>390</v>
      </c>
      <c r="C175" s="89" t="s">
        <v>437</v>
      </c>
      <c r="D175" s="89" t="s">
        <v>467</v>
      </c>
      <c r="E175" s="93" t="s">
        <v>472</v>
      </c>
      <c r="F175" s="134" t="s">
        <v>473</v>
      </c>
      <c r="G175" s="89" t="s">
        <v>84</v>
      </c>
      <c r="H175" s="89">
        <v>5</v>
      </c>
      <c r="I175" s="89" t="s">
        <v>443</v>
      </c>
      <c r="J175" s="89" t="s">
        <v>474</v>
      </c>
      <c r="K175" s="89">
        <v>7</v>
      </c>
      <c r="L175" s="89">
        <f>K175*600*0.6</f>
        <v>2520</v>
      </c>
      <c r="M175" s="89">
        <v>2520</v>
      </c>
      <c r="N175" s="89"/>
      <c r="O175" s="89"/>
    </row>
    <row r="176" customHeight="1" spans="1:15">
      <c r="A176" s="15">
        <v>118</v>
      </c>
      <c r="B176" s="23" t="s">
        <v>390</v>
      </c>
      <c r="C176" s="89" t="s">
        <v>475</v>
      </c>
      <c r="D176" s="89" t="s">
        <v>476</v>
      </c>
      <c r="E176" s="93" t="s">
        <v>477</v>
      </c>
      <c r="F176" s="134" t="s">
        <v>478</v>
      </c>
      <c r="G176" s="89" t="s">
        <v>48</v>
      </c>
      <c r="H176" s="89">
        <v>5</v>
      </c>
      <c r="I176" s="89" t="s">
        <v>162</v>
      </c>
      <c r="J176" s="89" t="s">
        <v>479</v>
      </c>
      <c r="K176" s="89">
        <v>5</v>
      </c>
      <c r="L176" s="89">
        <f>K176*250*0.8</f>
        <v>1000</v>
      </c>
      <c r="M176" s="89">
        <v>1000</v>
      </c>
      <c r="N176" s="89"/>
      <c r="O176" s="89"/>
    </row>
    <row r="177" customHeight="1" spans="1:15">
      <c r="A177" s="15">
        <v>119</v>
      </c>
      <c r="B177" s="23" t="s">
        <v>390</v>
      </c>
      <c r="C177" s="89" t="s">
        <v>475</v>
      </c>
      <c r="D177" s="89" t="s">
        <v>480</v>
      </c>
      <c r="E177" s="93" t="s">
        <v>481</v>
      </c>
      <c r="F177" s="134" t="s">
        <v>482</v>
      </c>
      <c r="G177" s="89" t="s">
        <v>51</v>
      </c>
      <c r="H177" s="89">
        <v>1</v>
      </c>
      <c r="I177" s="89" t="s">
        <v>432</v>
      </c>
      <c r="J177" s="89" t="s">
        <v>483</v>
      </c>
      <c r="K177" s="89">
        <v>1</v>
      </c>
      <c r="L177" s="89">
        <f>K177*600*0.8</f>
        <v>480</v>
      </c>
      <c r="M177" s="89">
        <v>480</v>
      </c>
      <c r="N177" s="89"/>
      <c r="O177" s="89"/>
    </row>
    <row r="178" customHeight="1" spans="1:15">
      <c r="A178" s="15">
        <v>120</v>
      </c>
      <c r="B178" s="23" t="s">
        <v>390</v>
      </c>
      <c r="C178" s="89" t="s">
        <v>475</v>
      </c>
      <c r="D178" s="89" t="s">
        <v>484</v>
      </c>
      <c r="E178" s="93" t="s">
        <v>485</v>
      </c>
      <c r="F178" s="134" t="s">
        <v>486</v>
      </c>
      <c r="G178" s="89" t="s">
        <v>39</v>
      </c>
      <c r="H178" s="89">
        <v>2</v>
      </c>
      <c r="I178" s="89" t="s">
        <v>26</v>
      </c>
      <c r="J178" s="89" t="s">
        <v>487</v>
      </c>
      <c r="K178" s="89">
        <v>1</v>
      </c>
      <c r="L178" s="89">
        <f t="shared" ref="L178:L182" si="4">K178*400*0.8</f>
        <v>320</v>
      </c>
      <c r="M178" s="89">
        <v>320</v>
      </c>
      <c r="N178" s="89"/>
      <c r="O178" s="89"/>
    </row>
    <row r="179" customHeight="1" spans="1:15">
      <c r="A179" s="15">
        <v>121</v>
      </c>
      <c r="B179" s="23" t="s">
        <v>390</v>
      </c>
      <c r="C179" s="89" t="s">
        <v>475</v>
      </c>
      <c r="D179" s="89" t="s">
        <v>484</v>
      </c>
      <c r="E179" s="93" t="s">
        <v>488</v>
      </c>
      <c r="F179" s="134" t="s">
        <v>489</v>
      </c>
      <c r="G179" s="89" t="s">
        <v>48</v>
      </c>
      <c r="H179" s="89">
        <v>3</v>
      </c>
      <c r="I179" s="89" t="s">
        <v>26</v>
      </c>
      <c r="J179" s="89" t="s">
        <v>487</v>
      </c>
      <c r="K179" s="89">
        <v>1</v>
      </c>
      <c r="L179" s="89">
        <f t="shared" si="4"/>
        <v>320</v>
      </c>
      <c r="M179" s="89">
        <v>320</v>
      </c>
      <c r="N179" s="89"/>
      <c r="O179" s="89"/>
    </row>
    <row r="180" customHeight="1" spans="1:15">
      <c r="A180" s="15">
        <v>122</v>
      </c>
      <c r="B180" s="23" t="s">
        <v>390</v>
      </c>
      <c r="C180" s="89" t="s">
        <v>475</v>
      </c>
      <c r="D180" s="89" t="s">
        <v>484</v>
      </c>
      <c r="E180" s="93" t="s">
        <v>490</v>
      </c>
      <c r="F180" s="134" t="s">
        <v>491</v>
      </c>
      <c r="G180" s="89" t="s">
        <v>48</v>
      </c>
      <c r="H180" s="89">
        <v>2</v>
      </c>
      <c r="I180" s="89" t="s">
        <v>162</v>
      </c>
      <c r="J180" s="89" t="s">
        <v>487</v>
      </c>
      <c r="K180" s="89">
        <v>5</v>
      </c>
      <c r="L180" s="89">
        <f>K180*250*0.8</f>
        <v>1000</v>
      </c>
      <c r="M180" s="89">
        <v>1000</v>
      </c>
      <c r="N180" s="89"/>
      <c r="O180" s="89"/>
    </row>
    <row r="181" customHeight="1" spans="1:15">
      <c r="A181" s="15">
        <v>123</v>
      </c>
      <c r="B181" s="23" t="s">
        <v>390</v>
      </c>
      <c r="C181" s="89" t="s">
        <v>475</v>
      </c>
      <c r="D181" s="89" t="s">
        <v>492</v>
      </c>
      <c r="E181" s="93" t="s">
        <v>493</v>
      </c>
      <c r="F181" s="134" t="s">
        <v>494</v>
      </c>
      <c r="G181" s="89" t="s">
        <v>48</v>
      </c>
      <c r="H181" s="89">
        <v>5</v>
      </c>
      <c r="I181" s="89" t="s">
        <v>432</v>
      </c>
      <c r="J181" s="89" t="s">
        <v>495</v>
      </c>
      <c r="K181" s="89">
        <v>0.7</v>
      </c>
      <c r="L181" s="89">
        <f>K181*600*0.8</f>
        <v>336</v>
      </c>
      <c r="M181" s="89">
        <v>336</v>
      </c>
      <c r="N181" s="89"/>
      <c r="O181" s="89"/>
    </row>
    <row r="182" customHeight="1" spans="1:15">
      <c r="A182" s="15">
        <v>124</v>
      </c>
      <c r="B182" s="23" t="s">
        <v>390</v>
      </c>
      <c r="C182" s="89" t="s">
        <v>475</v>
      </c>
      <c r="D182" s="89" t="s">
        <v>480</v>
      </c>
      <c r="E182" s="93" t="s">
        <v>496</v>
      </c>
      <c r="F182" s="134" t="s">
        <v>497</v>
      </c>
      <c r="G182" s="89" t="s">
        <v>48</v>
      </c>
      <c r="H182" s="89">
        <v>6</v>
      </c>
      <c r="I182" s="89" t="s">
        <v>26</v>
      </c>
      <c r="J182" s="89" t="s">
        <v>483</v>
      </c>
      <c r="K182" s="89">
        <v>1.5</v>
      </c>
      <c r="L182" s="89">
        <f t="shared" si="4"/>
        <v>480</v>
      </c>
      <c r="M182" s="89">
        <v>480</v>
      </c>
      <c r="N182" s="89"/>
      <c r="O182" s="89"/>
    </row>
    <row r="183" customHeight="1" spans="1:15">
      <c r="A183" s="15">
        <v>125</v>
      </c>
      <c r="B183" s="23" t="s">
        <v>390</v>
      </c>
      <c r="C183" s="90" t="s">
        <v>475</v>
      </c>
      <c r="D183" s="90" t="s">
        <v>480</v>
      </c>
      <c r="E183" s="92" t="s">
        <v>498</v>
      </c>
      <c r="F183" s="135" t="s">
        <v>499</v>
      </c>
      <c r="G183" s="90" t="s">
        <v>84</v>
      </c>
      <c r="H183" s="90">
        <v>2</v>
      </c>
      <c r="I183" s="89" t="s">
        <v>432</v>
      </c>
      <c r="J183" s="90" t="s">
        <v>483</v>
      </c>
      <c r="K183" s="89">
        <v>1</v>
      </c>
      <c r="L183" s="89">
        <f>K183*600*0.6</f>
        <v>360</v>
      </c>
      <c r="M183" s="90">
        <f>SUM(L183:L184)</f>
        <v>840</v>
      </c>
      <c r="N183" s="90"/>
      <c r="O183" s="90"/>
    </row>
    <row r="184" customHeight="1" spans="1:15">
      <c r="A184" s="15"/>
      <c r="B184" s="23"/>
      <c r="C184" s="93"/>
      <c r="D184" s="93"/>
      <c r="E184" s="93"/>
      <c r="F184" s="93"/>
      <c r="G184" s="93"/>
      <c r="H184" s="93"/>
      <c r="I184" s="89" t="s">
        <v>26</v>
      </c>
      <c r="J184" s="93"/>
      <c r="K184" s="89">
        <v>2</v>
      </c>
      <c r="L184" s="89">
        <f>K184*400*0.6</f>
        <v>480</v>
      </c>
      <c r="M184" s="93"/>
      <c r="N184" s="93"/>
      <c r="O184" s="93"/>
    </row>
    <row r="185" customHeight="1" spans="1:15">
      <c r="A185" s="15">
        <v>126</v>
      </c>
      <c r="B185" s="23" t="s">
        <v>390</v>
      </c>
      <c r="C185" s="90" t="s">
        <v>475</v>
      </c>
      <c r="D185" s="90" t="s">
        <v>484</v>
      </c>
      <c r="E185" s="92" t="s">
        <v>500</v>
      </c>
      <c r="F185" s="135" t="s">
        <v>501</v>
      </c>
      <c r="G185" s="90" t="s">
        <v>48</v>
      </c>
      <c r="H185" s="90">
        <v>7</v>
      </c>
      <c r="I185" s="89" t="s">
        <v>432</v>
      </c>
      <c r="J185" s="90" t="s">
        <v>487</v>
      </c>
      <c r="K185" s="89">
        <v>1</v>
      </c>
      <c r="L185" s="89">
        <f>K185*600*0.8</f>
        <v>480</v>
      </c>
      <c r="M185" s="90">
        <f>SUM(L185:L187)</f>
        <v>1120</v>
      </c>
      <c r="N185" s="90"/>
      <c r="O185" s="90" t="s">
        <v>502</v>
      </c>
    </row>
    <row r="186" customHeight="1" spans="1:15">
      <c r="A186" s="15"/>
      <c r="B186" s="23"/>
      <c r="C186" s="92"/>
      <c r="D186" s="92"/>
      <c r="E186" s="92"/>
      <c r="F186" s="92"/>
      <c r="G186" s="92"/>
      <c r="H186" s="92"/>
      <c r="I186" s="89" t="s">
        <v>26</v>
      </c>
      <c r="J186" s="92"/>
      <c r="K186" s="89">
        <v>1</v>
      </c>
      <c r="L186" s="89">
        <f>K186*400*0.8</f>
        <v>320</v>
      </c>
      <c r="M186" s="92"/>
      <c r="N186" s="92"/>
      <c r="O186" s="92"/>
    </row>
    <row r="187" customHeight="1" spans="1:15">
      <c r="A187" s="15"/>
      <c r="B187" s="23"/>
      <c r="C187" s="93"/>
      <c r="D187" s="93"/>
      <c r="E187" s="93"/>
      <c r="F187" s="93"/>
      <c r="G187" s="93"/>
      <c r="H187" s="93"/>
      <c r="I187" s="89" t="s">
        <v>25</v>
      </c>
      <c r="J187" s="93"/>
      <c r="K187" s="89">
        <v>1</v>
      </c>
      <c r="L187" s="89">
        <f>K187*400*0.8</f>
        <v>320</v>
      </c>
      <c r="M187" s="93"/>
      <c r="N187" s="93"/>
      <c r="O187" s="93"/>
    </row>
    <row r="188" customHeight="1" spans="1:15">
      <c r="A188" s="15">
        <v>127</v>
      </c>
      <c r="B188" s="23" t="s">
        <v>390</v>
      </c>
      <c r="C188" s="89" t="s">
        <v>475</v>
      </c>
      <c r="D188" s="96" t="s">
        <v>503</v>
      </c>
      <c r="E188" s="89" t="s">
        <v>504</v>
      </c>
      <c r="F188" s="135" t="s">
        <v>505</v>
      </c>
      <c r="G188" s="90" t="s">
        <v>435</v>
      </c>
      <c r="H188" s="90">
        <v>4</v>
      </c>
      <c r="I188" s="89" t="s">
        <v>432</v>
      </c>
      <c r="J188" s="90" t="s">
        <v>506</v>
      </c>
      <c r="K188" s="89">
        <v>2</v>
      </c>
      <c r="L188" s="89">
        <f>K188*600*1</f>
        <v>1200</v>
      </c>
      <c r="M188" s="90">
        <f>SUM(L188:L191)</f>
        <v>3800</v>
      </c>
      <c r="N188" s="90"/>
      <c r="O188" s="90"/>
    </row>
    <row r="189" customHeight="1" spans="1:15">
      <c r="A189" s="15"/>
      <c r="B189" s="23"/>
      <c r="C189" s="89"/>
      <c r="D189" s="96"/>
      <c r="E189" s="89"/>
      <c r="F189" s="92"/>
      <c r="G189" s="92"/>
      <c r="H189" s="92"/>
      <c r="I189" s="89" t="s">
        <v>26</v>
      </c>
      <c r="J189" s="92"/>
      <c r="K189" s="89">
        <v>1.5</v>
      </c>
      <c r="L189" s="89">
        <f>K189*400*1</f>
        <v>600</v>
      </c>
      <c r="M189" s="92"/>
      <c r="N189" s="92"/>
      <c r="O189" s="92"/>
    </row>
    <row r="190" customHeight="1" spans="1:15">
      <c r="A190" s="15"/>
      <c r="B190" s="23"/>
      <c r="C190" s="89"/>
      <c r="D190" s="96"/>
      <c r="E190" s="89"/>
      <c r="F190" s="92"/>
      <c r="G190" s="92"/>
      <c r="H190" s="92"/>
      <c r="I190" s="89" t="s">
        <v>162</v>
      </c>
      <c r="J190" s="92"/>
      <c r="K190" s="89">
        <v>2</v>
      </c>
      <c r="L190" s="89">
        <f>K190*250*1</f>
        <v>500</v>
      </c>
      <c r="M190" s="92"/>
      <c r="N190" s="92"/>
      <c r="O190" s="92"/>
    </row>
    <row r="191" customHeight="1" spans="1:15">
      <c r="A191" s="15"/>
      <c r="B191" s="23"/>
      <c r="C191" s="89"/>
      <c r="D191" s="96"/>
      <c r="E191" s="89"/>
      <c r="F191" s="93"/>
      <c r="G191" s="93"/>
      <c r="H191" s="93"/>
      <c r="I191" s="89" t="s">
        <v>507</v>
      </c>
      <c r="J191" s="93"/>
      <c r="K191" s="89">
        <v>3</v>
      </c>
      <c r="L191" s="89">
        <f>K191*500*1</f>
        <v>1500</v>
      </c>
      <c r="M191" s="93"/>
      <c r="N191" s="93"/>
      <c r="O191" s="93"/>
    </row>
    <row r="192" customHeight="1" spans="1:15">
      <c r="A192" s="15">
        <v>128</v>
      </c>
      <c r="B192" s="23" t="s">
        <v>390</v>
      </c>
      <c r="C192" s="89" t="s">
        <v>475</v>
      </c>
      <c r="D192" s="89" t="s">
        <v>503</v>
      </c>
      <c r="E192" s="93" t="s">
        <v>508</v>
      </c>
      <c r="F192" s="134" t="s">
        <v>509</v>
      </c>
      <c r="G192" s="89" t="s">
        <v>24</v>
      </c>
      <c r="H192" s="89">
        <v>6</v>
      </c>
      <c r="I192" s="89" t="s">
        <v>432</v>
      </c>
      <c r="J192" s="89" t="s">
        <v>506</v>
      </c>
      <c r="K192" s="89">
        <v>1</v>
      </c>
      <c r="L192" s="89">
        <f>K192*600*0.8</f>
        <v>480</v>
      </c>
      <c r="M192" s="89">
        <v>480</v>
      </c>
      <c r="N192" s="89"/>
      <c r="O192" s="89"/>
    </row>
    <row r="193" customHeight="1" spans="1:15">
      <c r="A193" s="15">
        <v>129</v>
      </c>
      <c r="B193" s="23" t="s">
        <v>390</v>
      </c>
      <c r="C193" s="90" t="s">
        <v>475</v>
      </c>
      <c r="D193" s="90" t="s">
        <v>510</v>
      </c>
      <c r="E193" s="92" t="s">
        <v>511</v>
      </c>
      <c r="F193" s="135" t="s">
        <v>512</v>
      </c>
      <c r="G193" s="90" t="s">
        <v>84</v>
      </c>
      <c r="H193" s="90">
        <v>3</v>
      </c>
      <c r="I193" s="89" t="s">
        <v>432</v>
      </c>
      <c r="J193" s="90" t="s">
        <v>513</v>
      </c>
      <c r="K193" s="89">
        <v>0.5</v>
      </c>
      <c r="L193" s="89">
        <f t="shared" ref="L193:L197" si="5">K193*600*0.6</f>
        <v>180</v>
      </c>
      <c r="M193" s="90">
        <f>SUM(L193:L194)</f>
        <v>420</v>
      </c>
      <c r="N193" s="90"/>
      <c r="O193" s="90" t="s">
        <v>514</v>
      </c>
    </row>
    <row r="194" customHeight="1" spans="1:15">
      <c r="A194" s="15"/>
      <c r="B194" s="23"/>
      <c r="C194" s="93"/>
      <c r="D194" s="93"/>
      <c r="E194" s="93"/>
      <c r="F194" s="93"/>
      <c r="G194" s="93"/>
      <c r="H194" s="93"/>
      <c r="I194" s="89" t="s">
        <v>26</v>
      </c>
      <c r="J194" s="93"/>
      <c r="K194" s="89">
        <v>1</v>
      </c>
      <c r="L194" s="89">
        <f>K194*400*0.6</f>
        <v>240</v>
      </c>
      <c r="M194" s="93"/>
      <c r="N194" s="93"/>
      <c r="O194" s="93"/>
    </row>
    <row r="195" customHeight="1" spans="1:15">
      <c r="A195" s="15">
        <v>130</v>
      </c>
      <c r="B195" s="23" t="s">
        <v>390</v>
      </c>
      <c r="C195" s="89" t="s">
        <v>475</v>
      </c>
      <c r="D195" s="89" t="s">
        <v>510</v>
      </c>
      <c r="E195" s="93" t="s">
        <v>515</v>
      </c>
      <c r="F195" s="134" t="s">
        <v>516</v>
      </c>
      <c r="G195" s="89" t="s">
        <v>126</v>
      </c>
      <c r="H195" s="89">
        <v>3</v>
      </c>
      <c r="I195" s="89" t="s">
        <v>432</v>
      </c>
      <c r="J195" s="89" t="s">
        <v>517</v>
      </c>
      <c r="K195" s="89">
        <v>0.6</v>
      </c>
      <c r="L195" s="89">
        <f t="shared" si="5"/>
        <v>216</v>
      </c>
      <c r="M195" s="89">
        <v>216</v>
      </c>
      <c r="N195" s="89"/>
      <c r="O195" s="89"/>
    </row>
    <row r="196" customHeight="1" spans="1:15">
      <c r="A196" s="15">
        <v>131</v>
      </c>
      <c r="B196" s="23" t="s">
        <v>390</v>
      </c>
      <c r="C196" s="89" t="s">
        <v>475</v>
      </c>
      <c r="D196" s="89" t="s">
        <v>518</v>
      </c>
      <c r="E196" s="93" t="s">
        <v>519</v>
      </c>
      <c r="F196" s="134" t="s">
        <v>520</v>
      </c>
      <c r="G196" s="89" t="s">
        <v>24</v>
      </c>
      <c r="H196" s="89">
        <v>1</v>
      </c>
      <c r="I196" s="89" t="s">
        <v>432</v>
      </c>
      <c r="J196" s="89" t="s">
        <v>521</v>
      </c>
      <c r="K196" s="89">
        <v>1.2</v>
      </c>
      <c r="L196" s="89">
        <f>K196*600*0.8</f>
        <v>576</v>
      </c>
      <c r="M196" s="89">
        <v>576</v>
      </c>
      <c r="N196" s="89"/>
      <c r="O196" s="89"/>
    </row>
    <row r="197" customHeight="1" spans="1:15">
      <c r="A197" s="15">
        <v>132</v>
      </c>
      <c r="B197" s="23" t="s">
        <v>390</v>
      </c>
      <c r="C197" s="89" t="s">
        <v>475</v>
      </c>
      <c r="D197" s="89" t="s">
        <v>522</v>
      </c>
      <c r="E197" s="92" t="s">
        <v>523</v>
      </c>
      <c r="F197" s="135" t="s">
        <v>524</v>
      </c>
      <c r="G197" s="90" t="s">
        <v>126</v>
      </c>
      <c r="H197" s="90">
        <v>6</v>
      </c>
      <c r="I197" s="89" t="s">
        <v>432</v>
      </c>
      <c r="J197" s="90" t="s">
        <v>525</v>
      </c>
      <c r="K197" s="89">
        <v>0.5</v>
      </c>
      <c r="L197" s="89">
        <f t="shared" si="5"/>
        <v>180</v>
      </c>
      <c r="M197" s="90">
        <f>SUM(L197:L198)</f>
        <v>1140</v>
      </c>
      <c r="N197" s="90"/>
      <c r="O197" s="90"/>
    </row>
    <row r="198" customHeight="1" spans="1:15">
      <c r="A198" s="15"/>
      <c r="B198" s="23"/>
      <c r="C198" s="89"/>
      <c r="D198" s="89"/>
      <c r="E198" s="93"/>
      <c r="F198" s="93"/>
      <c r="G198" s="93"/>
      <c r="H198" s="93"/>
      <c r="I198" s="89" t="s">
        <v>25</v>
      </c>
      <c r="J198" s="93"/>
      <c r="K198" s="89">
        <v>4</v>
      </c>
      <c r="L198" s="89">
        <f>K198*400*0.6</f>
        <v>960</v>
      </c>
      <c r="M198" s="93"/>
      <c r="N198" s="93"/>
      <c r="O198" s="93"/>
    </row>
    <row r="199" customHeight="1" spans="1:15">
      <c r="A199" s="15">
        <v>133</v>
      </c>
      <c r="B199" s="23" t="s">
        <v>390</v>
      </c>
      <c r="C199" s="89" t="s">
        <v>475</v>
      </c>
      <c r="D199" s="89" t="s">
        <v>526</v>
      </c>
      <c r="E199" s="93" t="s">
        <v>527</v>
      </c>
      <c r="F199" s="134" t="s">
        <v>528</v>
      </c>
      <c r="G199" s="89" t="s">
        <v>24</v>
      </c>
      <c r="H199" s="89">
        <v>3</v>
      </c>
      <c r="I199" s="89" t="s">
        <v>26</v>
      </c>
      <c r="J199" s="89" t="s">
        <v>529</v>
      </c>
      <c r="K199" s="89">
        <v>1.1</v>
      </c>
      <c r="L199" s="89">
        <f>K199*400*0.8</f>
        <v>352</v>
      </c>
      <c r="M199" s="89">
        <v>352</v>
      </c>
      <c r="N199" s="89"/>
      <c r="O199" s="89"/>
    </row>
    <row r="200" customHeight="1" spans="1:15">
      <c r="A200" s="31">
        <v>134</v>
      </c>
      <c r="B200" s="20" t="s">
        <v>530</v>
      </c>
      <c r="C200" s="18" t="s">
        <v>531</v>
      </c>
      <c r="D200" s="18" t="s">
        <v>532</v>
      </c>
      <c r="E200" s="18" t="s">
        <v>533</v>
      </c>
      <c r="F200" s="137" t="s">
        <v>534</v>
      </c>
      <c r="G200" s="18" t="s">
        <v>29</v>
      </c>
      <c r="H200" s="18">
        <v>2</v>
      </c>
      <c r="I200" s="18" t="s">
        <v>26</v>
      </c>
      <c r="J200" s="22" t="s">
        <v>535</v>
      </c>
      <c r="K200" s="18">
        <v>2.5</v>
      </c>
      <c r="L200" s="109">
        <v>800</v>
      </c>
      <c r="M200" s="110">
        <v>1760</v>
      </c>
      <c r="N200" s="18"/>
      <c r="O200" s="18"/>
    </row>
    <row r="201" customHeight="1" spans="1:15">
      <c r="A201" s="15"/>
      <c r="B201" s="23"/>
      <c r="C201" s="21"/>
      <c r="D201" s="21"/>
      <c r="E201" s="21"/>
      <c r="F201" s="106"/>
      <c r="G201" s="21"/>
      <c r="H201" s="21"/>
      <c r="I201" s="22" t="s">
        <v>242</v>
      </c>
      <c r="J201" s="111" t="s">
        <v>535</v>
      </c>
      <c r="K201" s="22">
        <v>2</v>
      </c>
      <c r="L201" s="112">
        <v>960</v>
      </c>
      <c r="M201" s="113"/>
      <c r="N201" s="21"/>
      <c r="O201" s="21"/>
    </row>
    <row r="202" customHeight="1" spans="1:15">
      <c r="A202" s="15">
        <v>135</v>
      </c>
      <c r="B202" s="23" t="s">
        <v>530</v>
      </c>
      <c r="C202" s="22" t="s">
        <v>531</v>
      </c>
      <c r="D202" s="22" t="s">
        <v>532</v>
      </c>
      <c r="E202" s="22" t="s">
        <v>536</v>
      </c>
      <c r="F202" s="125" t="s">
        <v>537</v>
      </c>
      <c r="G202" s="22" t="s">
        <v>126</v>
      </c>
      <c r="H202" s="22">
        <v>1</v>
      </c>
      <c r="I202" s="18" t="s">
        <v>26</v>
      </c>
      <c r="J202" s="22" t="s">
        <v>535</v>
      </c>
      <c r="K202" s="22">
        <v>4.5</v>
      </c>
      <c r="L202" s="112">
        <v>1080</v>
      </c>
      <c r="M202" s="114">
        <v>1080</v>
      </c>
      <c r="N202" s="22"/>
      <c r="O202" s="22"/>
    </row>
    <row r="203" customHeight="1" spans="1:15">
      <c r="A203" s="15">
        <v>136</v>
      </c>
      <c r="B203" s="23" t="s">
        <v>530</v>
      </c>
      <c r="C203" s="18" t="s">
        <v>531</v>
      </c>
      <c r="D203" s="18" t="s">
        <v>532</v>
      </c>
      <c r="E203" s="18" t="s">
        <v>538</v>
      </c>
      <c r="F203" s="124" t="s">
        <v>539</v>
      </c>
      <c r="G203" s="18" t="s">
        <v>126</v>
      </c>
      <c r="H203" s="18">
        <v>1</v>
      </c>
      <c r="I203" s="22" t="s">
        <v>242</v>
      </c>
      <c r="J203" s="22" t="s">
        <v>535</v>
      </c>
      <c r="K203" s="22">
        <v>1</v>
      </c>
      <c r="L203" s="112">
        <v>360</v>
      </c>
      <c r="M203" s="110">
        <v>660</v>
      </c>
      <c r="N203" s="18"/>
      <c r="O203" s="18"/>
    </row>
    <row r="204" customHeight="1" spans="1:15">
      <c r="A204" s="15"/>
      <c r="B204" s="23"/>
      <c r="C204" s="21"/>
      <c r="D204" s="21"/>
      <c r="E204" s="21"/>
      <c r="F204" s="21"/>
      <c r="G204" s="21"/>
      <c r="H204" s="21"/>
      <c r="I204" s="22" t="s">
        <v>540</v>
      </c>
      <c r="J204" s="22" t="s">
        <v>535</v>
      </c>
      <c r="K204" s="22">
        <v>1</v>
      </c>
      <c r="L204" s="112">
        <v>300</v>
      </c>
      <c r="M204" s="113"/>
      <c r="N204" s="21"/>
      <c r="O204" s="21"/>
    </row>
    <row r="205" customHeight="1" spans="1:15">
      <c r="A205" s="15">
        <v>137</v>
      </c>
      <c r="B205" s="23" t="s">
        <v>530</v>
      </c>
      <c r="C205" s="29" t="s">
        <v>531</v>
      </c>
      <c r="D205" s="29" t="s">
        <v>541</v>
      </c>
      <c r="E205" s="29" t="s">
        <v>542</v>
      </c>
      <c r="F205" s="138" t="s">
        <v>543</v>
      </c>
      <c r="G205" s="29" t="s">
        <v>48</v>
      </c>
      <c r="H205" s="29">
        <v>6</v>
      </c>
      <c r="I205" s="22" t="s">
        <v>109</v>
      </c>
      <c r="J205" s="22" t="s">
        <v>544</v>
      </c>
      <c r="K205" s="22">
        <v>5</v>
      </c>
      <c r="L205" s="112">
        <f>800*5*0.8</f>
        <v>3200</v>
      </c>
      <c r="M205" s="115">
        <f>SUM(L205:L208)</f>
        <v>4688</v>
      </c>
      <c r="N205" s="18"/>
      <c r="O205" s="18"/>
    </row>
    <row r="206" customHeight="1" spans="1:15">
      <c r="A206" s="15"/>
      <c r="B206" s="23"/>
      <c r="C206" s="29"/>
      <c r="D206" s="29"/>
      <c r="E206" s="29"/>
      <c r="F206" s="29"/>
      <c r="G206" s="29"/>
      <c r="H206" s="29"/>
      <c r="I206" s="22" t="s">
        <v>25</v>
      </c>
      <c r="J206" s="22" t="s">
        <v>544</v>
      </c>
      <c r="K206" s="22">
        <v>1.8</v>
      </c>
      <c r="L206" s="112">
        <f>400*1.8*0.8</f>
        <v>576</v>
      </c>
      <c r="M206" s="116"/>
      <c r="N206" s="29"/>
      <c r="O206" s="29"/>
    </row>
    <row r="207" customHeight="1" spans="1:15">
      <c r="A207" s="15"/>
      <c r="B207" s="23"/>
      <c r="C207" s="29"/>
      <c r="D207" s="29"/>
      <c r="E207" s="29"/>
      <c r="F207" s="29"/>
      <c r="G207" s="29"/>
      <c r="H207" s="29"/>
      <c r="I207" s="22" t="s">
        <v>545</v>
      </c>
      <c r="J207" s="22" t="s">
        <v>544</v>
      </c>
      <c r="K207" s="22">
        <v>1.8</v>
      </c>
      <c r="L207" s="112">
        <f>500*1.8*0.8</f>
        <v>720</v>
      </c>
      <c r="M207" s="116"/>
      <c r="N207" s="29"/>
      <c r="O207" s="29"/>
    </row>
    <row r="208" customHeight="1" spans="1:15">
      <c r="A208" s="15"/>
      <c r="B208" s="23"/>
      <c r="C208" s="21"/>
      <c r="D208" s="21"/>
      <c r="E208" s="21"/>
      <c r="F208" s="21"/>
      <c r="G208" s="21"/>
      <c r="H208" s="21"/>
      <c r="I208" s="22" t="s">
        <v>25</v>
      </c>
      <c r="J208" s="22" t="s">
        <v>544</v>
      </c>
      <c r="K208" s="22">
        <v>0.6</v>
      </c>
      <c r="L208" s="112">
        <f>400*0.6*0.8</f>
        <v>192</v>
      </c>
      <c r="M208" s="117"/>
      <c r="N208" s="21"/>
      <c r="O208" s="21"/>
    </row>
    <row r="209" customHeight="1" spans="1:15">
      <c r="A209" s="15">
        <v>138</v>
      </c>
      <c r="B209" s="23" t="s">
        <v>530</v>
      </c>
      <c r="C209" s="29" t="s">
        <v>531</v>
      </c>
      <c r="D209" s="29" t="s">
        <v>541</v>
      </c>
      <c r="E209" s="29" t="s">
        <v>546</v>
      </c>
      <c r="F209" s="138" t="s">
        <v>547</v>
      </c>
      <c r="G209" s="29" t="s">
        <v>48</v>
      </c>
      <c r="H209" s="29">
        <v>7</v>
      </c>
      <c r="I209" s="22" t="s">
        <v>109</v>
      </c>
      <c r="J209" s="22" t="s">
        <v>544</v>
      </c>
      <c r="K209" s="22">
        <v>5</v>
      </c>
      <c r="L209" s="118">
        <f>800*5*0.8</f>
        <v>3200</v>
      </c>
      <c r="M209" s="115">
        <f>SUM(L209:L211)</f>
        <v>4240</v>
      </c>
      <c r="N209" s="18"/>
      <c r="O209" s="18"/>
    </row>
    <row r="210" customHeight="1" spans="1:15">
      <c r="A210" s="15"/>
      <c r="B210" s="23"/>
      <c r="C210" s="29"/>
      <c r="D210" s="29"/>
      <c r="E210" s="29"/>
      <c r="F210" s="29"/>
      <c r="G210" s="29"/>
      <c r="H210" s="29"/>
      <c r="I210" s="22" t="s">
        <v>545</v>
      </c>
      <c r="J210" s="22" t="s">
        <v>544</v>
      </c>
      <c r="K210" s="22">
        <v>1.4</v>
      </c>
      <c r="L210" s="118">
        <f>500*1.4*0.8</f>
        <v>560</v>
      </c>
      <c r="M210" s="116"/>
      <c r="N210" s="29"/>
      <c r="O210" s="29"/>
    </row>
    <row r="211" customHeight="1" spans="1:15">
      <c r="A211" s="15"/>
      <c r="B211" s="23"/>
      <c r="C211" s="21"/>
      <c r="D211" s="21"/>
      <c r="E211" s="21"/>
      <c r="F211" s="21"/>
      <c r="G211" s="21"/>
      <c r="H211" s="21"/>
      <c r="I211" s="22" t="s">
        <v>25</v>
      </c>
      <c r="J211" s="22" t="s">
        <v>544</v>
      </c>
      <c r="K211" s="22">
        <v>1.5</v>
      </c>
      <c r="L211" s="118">
        <f>400*1.5*0.8</f>
        <v>480</v>
      </c>
      <c r="M211" s="117"/>
      <c r="N211" s="21"/>
      <c r="O211" s="21"/>
    </row>
    <row r="212" customHeight="1" spans="1:15">
      <c r="A212" s="15">
        <v>139</v>
      </c>
      <c r="B212" s="23" t="s">
        <v>530</v>
      </c>
      <c r="C212" s="22" t="s">
        <v>548</v>
      </c>
      <c r="D212" s="22" t="s">
        <v>549</v>
      </c>
      <c r="E212" s="22" t="s">
        <v>550</v>
      </c>
      <c r="F212" s="125" t="s">
        <v>551</v>
      </c>
      <c r="G212" s="22" t="s">
        <v>51</v>
      </c>
      <c r="H212" s="22">
        <v>1</v>
      </c>
      <c r="I212" s="18" t="s">
        <v>26</v>
      </c>
      <c r="J212" s="22" t="s">
        <v>552</v>
      </c>
      <c r="K212" s="22">
        <v>2</v>
      </c>
      <c r="L212" s="22">
        <f>400*2*0.8</f>
        <v>640</v>
      </c>
      <c r="M212" s="22">
        <v>640</v>
      </c>
      <c r="N212" s="35"/>
      <c r="O212" s="35"/>
    </row>
    <row r="213" customHeight="1" spans="1:15">
      <c r="A213" s="15">
        <v>140</v>
      </c>
      <c r="B213" s="23" t="s">
        <v>530</v>
      </c>
      <c r="C213" s="22" t="s">
        <v>548</v>
      </c>
      <c r="D213" s="22" t="s">
        <v>553</v>
      </c>
      <c r="E213" s="22" t="s">
        <v>554</v>
      </c>
      <c r="F213" s="125" t="s">
        <v>555</v>
      </c>
      <c r="G213" s="22" t="s">
        <v>51</v>
      </c>
      <c r="H213" s="22">
        <v>3</v>
      </c>
      <c r="I213" s="22" t="s">
        <v>556</v>
      </c>
      <c r="J213" s="22" t="s">
        <v>557</v>
      </c>
      <c r="K213" s="22">
        <v>2</v>
      </c>
      <c r="L213" s="22">
        <f>600*2*0.8</f>
        <v>960</v>
      </c>
      <c r="M213" s="22">
        <v>960</v>
      </c>
      <c r="N213" s="35"/>
      <c r="O213" s="35"/>
    </row>
    <row r="214" customHeight="1" spans="1:15">
      <c r="A214" s="15">
        <v>141</v>
      </c>
      <c r="B214" s="23" t="s">
        <v>530</v>
      </c>
      <c r="C214" s="22" t="s">
        <v>558</v>
      </c>
      <c r="D214" s="22" t="s">
        <v>559</v>
      </c>
      <c r="E214" s="22" t="s">
        <v>560</v>
      </c>
      <c r="F214" s="125" t="s">
        <v>561</v>
      </c>
      <c r="G214" s="22" t="s">
        <v>84</v>
      </c>
      <c r="H214" s="22">
        <v>3</v>
      </c>
      <c r="I214" s="22" t="s">
        <v>67</v>
      </c>
      <c r="J214" s="22" t="s">
        <v>559</v>
      </c>
      <c r="K214" s="22">
        <v>42</v>
      </c>
      <c r="L214" s="22">
        <f>15*42*0.6</f>
        <v>378</v>
      </c>
      <c r="M214" s="22">
        <f>15*42*0.6</f>
        <v>378</v>
      </c>
      <c r="N214" s="35"/>
      <c r="O214" s="35"/>
    </row>
    <row r="215" customHeight="1" spans="1:15">
      <c r="A215" s="15">
        <v>142</v>
      </c>
      <c r="B215" s="23" t="s">
        <v>530</v>
      </c>
      <c r="C215" s="22" t="s">
        <v>558</v>
      </c>
      <c r="D215" s="22" t="s">
        <v>559</v>
      </c>
      <c r="E215" s="22" t="s">
        <v>562</v>
      </c>
      <c r="F215" s="125" t="s">
        <v>563</v>
      </c>
      <c r="G215" s="22" t="s">
        <v>29</v>
      </c>
      <c r="H215" s="22">
        <v>3</v>
      </c>
      <c r="I215" s="22" t="s">
        <v>67</v>
      </c>
      <c r="J215" s="22" t="s">
        <v>559</v>
      </c>
      <c r="K215" s="22">
        <v>40</v>
      </c>
      <c r="L215" s="22">
        <f>15*40*0.8</f>
        <v>480</v>
      </c>
      <c r="M215" s="22">
        <f>15*40*0.8</f>
        <v>480</v>
      </c>
      <c r="N215" s="35"/>
      <c r="O215" s="35"/>
    </row>
    <row r="216" customHeight="1" spans="1:15">
      <c r="A216" s="15">
        <v>143</v>
      </c>
      <c r="B216" s="23" t="s">
        <v>530</v>
      </c>
      <c r="C216" s="18" t="s">
        <v>564</v>
      </c>
      <c r="D216" s="18" t="s">
        <v>565</v>
      </c>
      <c r="E216" s="18" t="s">
        <v>566</v>
      </c>
      <c r="F216" s="139" t="s">
        <v>567</v>
      </c>
      <c r="G216" s="18" t="s">
        <v>51</v>
      </c>
      <c r="H216" s="18">
        <v>4</v>
      </c>
      <c r="I216" s="22" t="s">
        <v>85</v>
      </c>
      <c r="J216" s="18" t="s">
        <v>565</v>
      </c>
      <c r="K216" s="22">
        <v>29</v>
      </c>
      <c r="L216" s="22">
        <f>700*29*0.8</f>
        <v>16240</v>
      </c>
      <c r="M216" s="22">
        <v>5000</v>
      </c>
      <c r="N216" s="35" t="s">
        <v>217</v>
      </c>
      <c r="O216" s="35"/>
    </row>
    <row r="217" customHeight="1" spans="1:15">
      <c r="A217" s="15">
        <v>144</v>
      </c>
      <c r="B217" s="23" t="s">
        <v>530</v>
      </c>
      <c r="C217" s="18" t="s">
        <v>564</v>
      </c>
      <c r="D217" s="18" t="s">
        <v>568</v>
      </c>
      <c r="E217" s="18" t="s">
        <v>569</v>
      </c>
      <c r="F217" s="125" t="s">
        <v>570</v>
      </c>
      <c r="G217" s="18" t="s">
        <v>126</v>
      </c>
      <c r="H217" s="18">
        <v>4</v>
      </c>
      <c r="I217" s="18" t="s">
        <v>26</v>
      </c>
      <c r="J217" s="18" t="s">
        <v>571</v>
      </c>
      <c r="K217" s="22">
        <v>1</v>
      </c>
      <c r="L217" s="22">
        <f>400*1*0.6</f>
        <v>240</v>
      </c>
      <c r="M217" s="22">
        <f>400*1*0.6</f>
        <v>240</v>
      </c>
      <c r="N217" s="119" t="s">
        <v>572</v>
      </c>
      <c r="O217" s="35"/>
    </row>
    <row r="218" customHeight="1" spans="1:15">
      <c r="A218" s="15">
        <v>145</v>
      </c>
      <c r="B218" s="23" t="s">
        <v>530</v>
      </c>
      <c r="C218" s="18" t="s">
        <v>564</v>
      </c>
      <c r="D218" s="18" t="s">
        <v>573</v>
      </c>
      <c r="E218" s="18" t="s">
        <v>574</v>
      </c>
      <c r="F218" s="125" t="s">
        <v>575</v>
      </c>
      <c r="G218" s="18" t="s">
        <v>51</v>
      </c>
      <c r="H218" s="18">
        <v>4</v>
      </c>
      <c r="I218" s="22" t="s">
        <v>85</v>
      </c>
      <c r="J218" s="18" t="s">
        <v>576</v>
      </c>
      <c r="K218" s="22">
        <v>12</v>
      </c>
      <c r="L218" s="22">
        <f>700*12*0.8</f>
        <v>6720</v>
      </c>
      <c r="M218" s="22">
        <v>5000</v>
      </c>
      <c r="N218" s="35" t="s">
        <v>217</v>
      </c>
      <c r="O218" s="35"/>
    </row>
    <row r="219" customHeight="1" spans="1:15">
      <c r="A219" s="15">
        <v>146</v>
      </c>
      <c r="B219" s="15" t="s">
        <v>530</v>
      </c>
      <c r="C219" s="22" t="s">
        <v>564</v>
      </c>
      <c r="D219" s="22" t="s">
        <v>164</v>
      </c>
      <c r="E219" s="22" t="s">
        <v>533</v>
      </c>
      <c r="F219" s="125" t="s">
        <v>577</v>
      </c>
      <c r="G219" s="22" t="s">
        <v>84</v>
      </c>
      <c r="H219" s="22">
        <v>2</v>
      </c>
      <c r="I219" s="22" t="s">
        <v>578</v>
      </c>
      <c r="J219" s="22" t="s">
        <v>164</v>
      </c>
      <c r="K219" s="22">
        <v>1</v>
      </c>
      <c r="L219" s="22">
        <f>600*1*0.6</f>
        <v>360</v>
      </c>
      <c r="M219" s="22">
        <f>600*1*0.6</f>
        <v>360</v>
      </c>
      <c r="N219" s="35"/>
      <c r="O219" s="35"/>
    </row>
    <row r="220" customHeight="1" spans="1:15">
      <c r="A220" s="15">
        <v>147</v>
      </c>
      <c r="B220" s="15" t="s">
        <v>579</v>
      </c>
      <c r="C220" s="15" t="s">
        <v>580</v>
      </c>
      <c r="D220" s="15" t="s">
        <v>581</v>
      </c>
      <c r="E220" s="15" t="s">
        <v>582</v>
      </c>
      <c r="F220" s="130" t="s">
        <v>583</v>
      </c>
      <c r="G220" s="15" t="s">
        <v>344</v>
      </c>
      <c r="H220" s="15">
        <v>4</v>
      </c>
      <c r="I220" s="15" t="s">
        <v>109</v>
      </c>
      <c r="J220" s="15" t="s">
        <v>584</v>
      </c>
      <c r="K220" s="15" t="s">
        <v>585</v>
      </c>
      <c r="L220" s="15">
        <v>3200</v>
      </c>
      <c r="M220" s="15">
        <v>3200</v>
      </c>
      <c r="N220" s="15"/>
      <c r="O220" s="15"/>
    </row>
    <row r="221" customHeight="1" spans="1:15">
      <c r="A221" s="15">
        <v>148</v>
      </c>
      <c r="B221" s="15" t="s">
        <v>579</v>
      </c>
      <c r="C221" s="15" t="s">
        <v>580</v>
      </c>
      <c r="D221" s="15" t="s">
        <v>586</v>
      </c>
      <c r="E221" s="15" t="s">
        <v>587</v>
      </c>
      <c r="F221" s="130" t="s">
        <v>588</v>
      </c>
      <c r="G221" s="15" t="s">
        <v>344</v>
      </c>
      <c r="H221" s="15">
        <v>2</v>
      </c>
      <c r="I221" s="15" t="s">
        <v>186</v>
      </c>
      <c r="J221" s="15" t="s">
        <v>589</v>
      </c>
      <c r="K221" s="15" t="s">
        <v>590</v>
      </c>
      <c r="L221" s="15">
        <v>1440</v>
      </c>
      <c r="M221" s="15">
        <v>1440</v>
      </c>
      <c r="N221" s="15"/>
      <c r="O221" s="15"/>
    </row>
    <row r="222" customHeight="1" spans="1:15">
      <c r="A222" s="15">
        <v>149</v>
      </c>
      <c r="B222" s="15" t="s">
        <v>579</v>
      </c>
      <c r="C222" s="15" t="s">
        <v>580</v>
      </c>
      <c r="D222" s="15" t="s">
        <v>581</v>
      </c>
      <c r="E222" s="15" t="s">
        <v>591</v>
      </c>
      <c r="F222" s="130" t="s">
        <v>592</v>
      </c>
      <c r="G222" s="15" t="s">
        <v>307</v>
      </c>
      <c r="H222" s="15">
        <v>2</v>
      </c>
      <c r="I222" s="15" t="s">
        <v>67</v>
      </c>
      <c r="J222" s="120" t="s">
        <v>584</v>
      </c>
      <c r="K222" s="15" t="s">
        <v>593</v>
      </c>
      <c r="L222" s="15">
        <v>252</v>
      </c>
      <c r="M222" s="120">
        <v>736.8</v>
      </c>
      <c r="N222" s="15"/>
      <c r="O222" s="15"/>
    </row>
    <row r="223" customHeight="1" spans="1:15">
      <c r="A223" s="15"/>
      <c r="B223" s="15"/>
      <c r="C223" s="15"/>
      <c r="D223" s="15"/>
      <c r="E223" s="15"/>
      <c r="F223" s="15"/>
      <c r="G223" s="15"/>
      <c r="H223" s="15"/>
      <c r="I223" s="15" t="s">
        <v>186</v>
      </c>
      <c r="J223" s="31"/>
      <c r="K223" s="15" t="s">
        <v>594</v>
      </c>
      <c r="L223" s="15">
        <v>484.8</v>
      </c>
      <c r="M223" s="31"/>
      <c r="N223" s="15"/>
      <c r="O223" s="15"/>
    </row>
    <row r="224" customHeight="1" spans="1:15">
      <c r="A224" s="15">
        <v>150</v>
      </c>
      <c r="B224" s="15" t="s">
        <v>579</v>
      </c>
      <c r="C224" s="15" t="s">
        <v>580</v>
      </c>
      <c r="D224" s="15" t="s">
        <v>595</v>
      </c>
      <c r="E224" s="15" t="s">
        <v>596</v>
      </c>
      <c r="F224" s="130" t="s">
        <v>597</v>
      </c>
      <c r="G224" s="15" t="s">
        <v>354</v>
      </c>
      <c r="H224" s="15">
        <v>5</v>
      </c>
      <c r="I224" s="15" t="s">
        <v>186</v>
      </c>
      <c r="J224" s="15" t="s">
        <v>598</v>
      </c>
      <c r="K224" s="15" t="s">
        <v>599</v>
      </c>
      <c r="L224" s="15">
        <v>1872</v>
      </c>
      <c r="M224" s="15">
        <v>1872</v>
      </c>
      <c r="N224" s="15"/>
      <c r="O224" s="15"/>
    </row>
    <row r="225" customHeight="1" spans="1:15">
      <c r="A225" s="15">
        <v>151</v>
      </c>
      <c r="B225" s="15" t="s">
        <v>579</v>
      </c>
      <c r="C225" s="15" t="s">
        <v>580</v>
      </c>
      <c r="D225" s="15" t="s">
        <v>581</v>
      </c>
      <c r="E225" s="15" t="s">
        <v>600</v>
      </c>
      <c r="F225" s="130" t="s">
        <v>601</v>
      </c>
      <c r="G225" s="15" t="s">
        <v>316</v>
      </c>
      <c r="H225" s="15">
        <v>3</v>
      </c>
      <c r="I225" s="15" t="s">
        <v>602</v>
      </c>
      <c r="J225" s="15" t="s">
        <v>584</v>
      </c>
      <c r="K225" s="15" t="s">
        <v>603</v>
      </c>
      <c r="L225" s="15">
        <v>2304</v>
      </c>
      <c r="M225" s="15">
        <v>2304</v>
      </c>
      <c r="N225" s="15"/>
      <c r="O225" s="15"/>
    </row>
    <row r="226" customHeight="1" spans="1:15">
      <c r="A226" s="15">
        <v>152</v>
      </c>
      <c r="B226" s="15" t="s">
        <v>579</v>
      </c>
      <c r="C226" s="15" t="s">
        <v>604</v>
      </c>
      <c r="D226" s="15" t="s">
        <v>605</v>
      </c>
      <c r="E226" s="15" t="s">
        <v>606</v>
      </c>
      <c r="F226" s="130" t="s">
        <v>607</v>
      </c>
      <c r="G226" s="15" t="s">
        <v>344</v>
      </c>
      <c r="H226" s="15">
        <v>1</v>
      </c>
      <c r="I226" s="15" t="s">
        <v>142</v>
      </c>
      <c r="J226" s="15" t="s">
        <v>608</v>
      </c>
      <c r="K226" s="15" t="s">
        <v>609</v>
      </c>
      <c r="L226" s="15">
        <v>3200</v>
      </c>
      <c r="M226" s="15">
        <v>3200</v>
      </c>
      <c r="N226" s="15" t="s">
        <v>610</v>
      </c>
      <c r="O226" s="15"/>
    </row>
    <row r="227" customHeight="1" spans="1:15">
      <c r="A227" s="15">
        <v>153</v>
      </c>
      <c r="B227" s="15" t="s">
        <v>579</v>
      </c>
      <c r="C227" s="15" t="s">
        <v>604</v>
      </c>
      <c r="D227" s="15" t="s">
        <v>611</v>
      </c>
      <c r="E227" s="15" t="s">
        <v>612</v>
      </c>
      <c r="F227" s="130" t="s">
        <v>613</v>
      </c>
      <c r="G227" s="15" t="s">
        <v>364</v>
      </c>
      <c r="H227" s="15">
        <v>4</v>
      </c>
      <c r="I227" s="15" t="s">
        <v>407</v>
      </c>
      <c r="J227" s="15" t="s">
        <v>611</v>
      </c>
      <c r="K227" s="15" t="s">
        <v>614</v>
      </c>
      <c r="L227" s="15">
        <v>1380</v>
      </c>
      <c r="M227" s="15">
        <v>1380</v>
      </c>
      <c r="N227" s="15"/>
      <c r="O227" s="15"/>
    </row>
    <row r="228" customHeight="1" spans="1:15">
      <c r="A228" s="15">
        <v>154</v>
      </c>
      <c r="B228" s="15" t="s">
        <v>579</v>
      </c>
      <c r="C228" s="15" t="s">
        <v>615</v>
      </c>
      <c r="D228" s="15" t="s">
        <v>616</v>
      </c>
      <c r="E228" s="15" t="s">
        <v>617</v>
      </c>
      <c r="F228" s="130" t="s">
        <v>618</v>
      </c>
      <c r="G228" s="15" t="s">
        <v>619</v>
      </c>
      <c r="H228" s="15">
        <v>4</v>
      </c>
      <c r="I228" s="15" t="s">
        <v>186</v>
      </c>
      <c r="J228" s="15" t="s">
        <v>620</v>
      </c>
      <c r="K228" s="15" t="s">
        <v>621</v>
      </c>
      <c r="L228" s="15">
        <v>360</v>
      </c>
      <c r="M228" s="15">
        <v>360</v>
      </c>
      <c r="N228" s="15"/>
      <c r="O228" s="15"/>
    </row>
    <row r="229" customHeight="1" spans="1:15">
      <c r="A229" s="15">
        <v>155</v>
      </c>
      <c r="B229" s="15" t="s">
        <v>579</v>
      </c>
      <c r="C229" s="15" t="s">
        <v>615</v>
      </c>
      <c r="D229" s="15" t="s">
        <v>622</v>
      </c>
      <c r="E229" s="15" t="s">
        <v>623</v>
      </c>
      <c r="F229" s="130" t="s">
        <v>624</v>
      </c>
      <c r="G229" s="15" t="s">
        <v>619</v>
      </c>
      <c r="H229" s="15">
        <v>6</v>
      </c>
      <c r="I229" s="15" t="s">
        <v>625</v>
      </c>
      <c r="J229" s="15" t="s">
        <v>626</v>
      </c>
      <c r="K229" s="15" t="s">
        <v>627</v>
      </c>
      <c r="L229" s="15">
        <v>1440</v>
      </c>
      <c r="M229" s="15">
        <v>1440</v>
      </c>
      <c r="N229" s="15"/>
      <c r="O229" s="15"/>
    </row>
    <row r="230" customHeight="1" spans="1:15">
      <c r="A230" s="15">
        <v>156</v>
      </c>
      <c r="B230" s="15" t="s">
        <v>579</v>
      </c>
      <c r="C230" s="15" t="s">
        <v>628</v>
      </c>
      <c r="D230" s="15" t="s">
        <v>629</v>
      </c>
      <c r="E230" s="15" t="s">
        <v>630</v>
      </c>
      <c r="F230" s="130" t="s">
        <v>631</v>
      </c>
      <c r="G230" s="15" t="s">
        <v>619</v>
      </c>
      <c r="H230" s="15">
        <v>4</v>
      </c>
      <c r="I230" s="15" t="s">
        <v>632</v>
      </c>
      <c r="J230" s="15" t="s">
        <v>633</v>
      </c>
      <c r="K230" s="15" t="s">
        <v>634</v>
      </c>
      <c r="L230" s="15">
        <v>480</v>
      </c>
      <c r="M230" s="15">
        <v>480</v>
      </c>
      <c r="N230" s="15" t="s">
        <v>635</v>
      </c>
      <c r="O230" s="15"/>
    </row>
    <row r="231" customHeight="1" spans="1:15">
      <c r="A231" s="15">
        <v>157</v>
      </c>
      <c r="B231" s="15" t="s">
        <v>579</v>
      </c>
      <c r="C231" s="15" t="s">
        <v>628</v>
      </c>
      <c r="D231" s="15" t="s">
        <v>636</v>
      </c>
      <c r="E231" s="15" t="s">
        <v>637</v>
      </c>
      <c r="F231" s="130" t="s">
        <v>638</v>
      </c>
      <c r="G231" s="15" t="s">
        <v>639</v>
      </c>
      <c r="H231" s="108">
        <v>3</v>
      </c>
      <c r="I231" s="15" t="s">
        <v>26</v>
      </c>
      <c r="J231" s="15" t="s">
        <v>636</v>
      </c>
      <c r="K231" s="15" t="s">
        <v>585</v>
      </c>
      <c r="L231" s="15">
        <v>1200</v>
      </c>
      <c r="M231" s="15">
        <v>1200</v>
      </c>
      <c r="N231" s="15"/>
      <c r="O231" s="15"/>
    </row>
    <row r="232" customHeight="1" spans="1:15">
      <c r="A232" s="15">
        <v>158</v>
      </c>
      <c r="B232" s="15" t="s">
        <v>579</v>
      </c>
      <c r="C232" s="15" t="s">
        <v>628</v>
      </c>
      <c r="D232" s="15" t="s">
        <v>636</v>
      </c>
      <c r="E232" s="15" t="s">
        <v>640</v>
      </c>
      <c r="F232" s="130" t="s">
        <v>641</v>
      </c>
      <c r="G232" s="15" t="s">
        <v>619</v>
      </c>
      <c r="H232" s="15">
        <v>4</v>
      </c>
      <c r="I232" s="15" t="s">
        <v>186</v>
      </c>
      <c r="J232" s="15" t="s">
        <v>636</v>
      </c>
      <c r="K232" s="15" t="s">
        <v>621</v>
      </c>
      <c r="L232" s="15">
        <v>360</v>
      </c>
      <c r="M232" s="15">
        <v>360</v>
      </c>
      <c r="N232" s="15"/>
      <c r="O232" s="15"/>
    </row>
    <row r="233" customHeight="1" spans="1:15">
      <c r="A233" s="15">
        <v>159</v>
      </c>
      <c r="B233" s="15" t="s">
        <v>579</v>
      </c>
      <c r="C233" s="15" t="s">
        <v>642</v>
      </c>
      <c r="D233" s="15" t="s">
        <v>643</v>
      </c>
      <c r="E233" s="15" t="s">
        <v>644</v>
      </c>
      <c r="F233" s="130" t="s">
        <v>645</v>
      </c>
      <c r="G233" s="15" t="s">
        <v>307</v>
      </c>
      <c r="H233" s="15">
        <v>2</v>
      </c>
      <c r="I233" s="15" t="s">
        <v>646</v>
      </c>
      <c r="J233" s="15" t="s">
        <v>647</v>
      </c>
      <c r="K233" s="15" t="s">
        <v>621</v>
      </c>
      <c r="L233" s="15">
        <v>400</v>
      </c>
      <c r="M233" s="120">
        <v>1240</v>
      </c>
      <c r="N233" s="15" t="s">
        <v>648</v>
      </c>
      <c r="O233" s="15"/>
    </row>
    <row r="234" customHeight="1" spans="1:15">
      <c r="A234" s="15"/>
      <c r="B234" s="15"/>
      <c r="C234" s="15"/>
      <c r="D234" s="15"/>
      <c r="E234" s="15"/>
      <c r="F234" s="15"/>
      <c r="G234" s="15"/>
      <c r="H234" s="15"/>
      <c r="I234" s="15" t="s">
        <v>262</v>
      </c>
      <c r="J234" s="15" t="s">
        <v>647</v>
      </c>
      <c r="K234" s="15" t="s">
        <v>621</v>
      </c>
      <c r="L234" s="15">
        <v>400</v>
      </c>
      <c r="M234" s="121"/>
      <c r="N234" s="15"/>
      <c r="O234" s="15"/>
    </row>
    <row r="235" customHeight="1" spans="1:15">
      <c r="A235" s="15"/>
      <c r="B235" s="15"/>
      <c r="C235" s="15"/>
      <c r="D235" s="15"/>
      <c r="E235" s="15"/>
      <c r="F235" s="15"/>
      <c r="G235" s="15"/>
      <c r="H235" s="15"/>
      <c r="I235" s="15" t="s">
        <v>649</v>
      </c>
      <c r="J235" s="15" t="s">
        <v>650</v>
      </c>
      <c r="K235" s="15" t="s">
        <v>651</v>
      </c>
      <c r="L235" s="15">
        <v>440</v>
      </c>
      <c r="M235" s="31"/>
      <c r="N235" s="15"/>
      <c r="O235" s="15"/>
    </row>
    <row r="236" customHeight="1" spans="1:15">
      <c r="A236" s="15">
        <v>160</v>
      </c>
      <c r="B236" s="15" t="s">
        <v>579</v>
      </c>
      <c r="C236" s="15" t="s">
        <v>652</v>
      </c>
      <c r="D236" s="15" t="s">
        <v>653</v>
      </c>
      <c r="E236" s="15" t="s">
        <v>654</v>
      </c>
      <c r="F236" s="130" t="s">
        <v>655</v>
      </c>
      <c r="G236" s="15" t="s">
        <v>39</v>
      </c>
      <c r="H236" s="15">
        <v>3</v>
      </c>
      <c r="I236" s="15" t="s">
        <v>26</v>
      </c>
      <c r="J236" s="15" t="s">
        <v>656</v>
      </c>
      <c r="K236" s="15" t="s">
        <v>657</v>
      </c>
      <c r="L236" s="15">
        <v>640</v>
      </c>
      <c r="M236" s="15">
        <v>640</v>
      </c>
      <c r="N236" s="15"/>
      <c r="O236" s="15"/>
    </row>
    <row r="237" customHeight="1" spans="1:15">
      <c r="A237" s="15">
        <v>161</v>
      </c>
      <c r="B237" s="15" t="s">
        <v>579</v>
      </c>
      <c r="C237" s="15" t="s">
        <v>652</v>
      </c>
      <c r="D237" s="15" t="s">
        <v>658</v>
      </c>
      <c r="E237" s="15" t="s">
        <v>659</v>
      </c>
      <c r="F237" s="130" t="s">
        <v>660</v>
      </c>
      <c r="G237" s="15" t="s">
        <v>316</v>
      </c>
      <c r="H237" s="15">
        <v>5</v>
      </c>
      <c r="I237" s="15" t="s">
        <v>661</v>
      </c>
      <c r="J237" s="15" t="s">
        <v>662</v>
      </c>
      <c r="K237" s="15" t="s">
        <v>663</v>
      </c>
      <c r="L237" s="15">
        <v>5000</v>
      </c>
      <c r="M237" s="15">
        <v>5000</v>
      </c>
      <c r="N237" s="15" t="s">
        <v>217</v>
      </c>
      <c r="O237" s="15"/>
    </row>
    <row r="238" customHeight="1" spans="1:15">
      <c r="A238" s="15">
        <v>162</v>
      </c>
      <c r="B238" s="15" t="s">
        <v>579</v>
      </c>
      <c r="C238" s="15" t="s">
        <v>652</v>
      </c>
      <c r="D238" s="15" t="s">
        <v>664</v>
      </c>
      <c r="E238" s="15" t="s">
        <v>665</v>
      </c>
      <c r="F238" s="130" t="s">
        <v>666</v>
      </c>
      <c r="G238" s="15" t="s">
        <v>316</v>
      </c>
      <c r="H238" s="15">
        <v>6</v>
      </c>
      <c r="I238" s="15" t="s">
        <v>432</v>
      </c>
      <c r="J238" s="15" t="s">
        <v>664</v>
      </c>
      <c r="K238" s="15" t="s">
        <v>667</v>
      </c>
      <c r="L238" s="15">
        <v>240</v>
      </c>
      <c r="M238" s="15">
        <v>240</v>
      </c>
      <c r="N238" s="15"/>
      <c r="O238" s="15"/>
    </row>
    <row r="239" customHeight="1" spans="1:15">
      <c r="A239" s="15">
        <v>163</v>
      </c>
      <c r="B239" s="15" t="s">
        <v>579</v>
      </c>
      <c r="C239" s="15" t="s">
        <v>668</v>
      </c>
      <c r="D239" s="15" t="s">
        <v>669</v>
      </c>
      <c r="E239" s="15" t="s">
        <v>670</v>
      </c>
      <c r="F239" s="130" t="s">
        <v>671</v>
      </c>
      <c r="G239" s="15" t="s">
        <v>48</v>
      </c>
      <c r="H239" s="15">
        <v>2</v>
      </c>
      <c r="I239" s="15" t="s">
        <v>632</v>
      </c>
      <c r="J239" s="15" t="s">
        <v>672</v>
      </c>
      <c r="K239" s="15" t="s">
        <v>657</v>
      </c>
      <c r="L239" s="15">
        <v>800</v>
      </c>
      <c r="M239" s="15">
        <v>800</v>
      </c>
      <c r="N239" s="15"/>
      <c r="O239" s="15"/>
    </row>
    <row r="240" customHeight="1" spans="1:15">
      <c r="A240" s="15">
        <v>164</v>
      </c>
      <c r="B240" s="15" t="s">
        <v>579</v>
      </c>
      <c r="C240" s="15" t="s">
        <v>668</v>
      </c>
      <c r="D240" s="15" t="s">
        <v>673</v>
      </c>
      <c r="E240" s="15" t="s">
        <v>674</v>
      </c>
      <c r="F240" s="130" t="s">
        <v>675</v>
      </c>
      <c r="G240" s="15" t="s">
        <v>354</v>
      </c>
      <c r="H240" s="15">
        <v>4</v>
      </c>
      <c r="I240" s="15" t="s">
        <v>26</v>
      </c>
      <c r="J240" s="15" t="s">
        <v>676</v>
      </c>
      <c r="K240" s="15" t="s">
        <v>677</v>
      </c>
      <c r="L240" s="15">
        <v>800</v>
      </c>
      <c r="M240" s="15">
        <v>800</v>
      </c>
      <c r="N240" s="15" t="s">
        <v>678</v>
      </c>
      <c r="O240" s="15"/>
    </row>
    <row r="241" customHeight="1" spans="1:15">
      <c r="A241" s="15">
        <v>165</v>
      </c>
      <c r="B241" s="15" t="s">
        <v>579</v>
      </c>
      <c r="C241" s="15" t="s">
        <v>668</v>
      </c>
      <c r="D241" s="15" t="s">
        <v>679</v>
      </c>
      <c r="E241" s="15" t="s">
        <v>680</v>
      </c>
      <c r="F241" s="130" t="s">
        <v>681</v>
      </c>
      <c r="G241" s="15" t="s">
        <v>307</v>
      </c>
      <c r="H241" s="15">
        <v>1</v>
      </c>
      <c r="I241" s="15" t="s">
        <v>67</v>
      </c>
      <c r="J241" s="15" t="s">
        <v>679</v>
      </c>
      <c r="K241" s="15">
        <v>25</v>
      </c>
      <c r="L241" s="15">
        <v>300</v>
      </c>
      <c r="M241" s="15">
        <v>300</v>
      </c>
      <c r="N241" s="15"/>
      <c r="O241" s="15"/>
    </row>
    <row r="242" customHeight="1" spans="1:15">
      <c r="A242" s="15">
        <v>166</v>
      </c>
      <c r="B242" s="15" t="s">
        <v>579</v>
      </c>
      <c r="C242" s="15" t="s">
        <v>682</v>
      </c>
      <c r="D242" s="15" t="s">
        <v>683</v>
      </c>
      <c r="E242" s="15" t="s">
        <v>684</v>
      </c>
      <c r="F242" s="130" t="s">
        <v>685</v>
      </c>
      <c r="G242" s="15" t="s">
        <v>619</v>
      </c>
      <c r="H242" s="108">
        <v>4</v>
      </c>
      <c r="I242" s="15" t="s">
        <v>686</v>
      </c>
      <c r="J242" s="15" t="s">
        <v>687</v>
      </c>
      <c r="K242" s="15" t="s">
        <v>657</v>
      </c>
      <c r="L242" s="15">
        <v>600</v>
      </c>
      <c r="M242" s="120">
        <v>3360</v>
      </c>
      <c r="N242" s="15" t="s">
        <v>688</v>
      </c>
      <c r="O242" s="15"/>
    </row>
    <row r="243" customHeight="1" spans="1:15">
      <c r="A243" s="15"/>
      <c r="B243" s="15"/>
      <c r="C243" s="15"/>
      <c r="D243" s="15"/>
      <c r="E243" s="15"/>
      <c r="F243" s="15"/>
      <c r="G243" s="15"/>
      <c r="H243" s="15"/>
      <c r="I243" s="15" t="s">
        <v>689</v>
      </c>
      <c r="J243" s="15"/>
      <c r="K243" s="15" t="s">
        <v>690</v>
      </c>
      <c r="L243" s="15">
        <v>1800</v>
      </c>
      <c r="M243" s="121"/>
      <c r="N243" s="15"/>
      <c r="O243" s="15"/>
    </row>
    <row r="244" customHeight="1" spans="1:15">
      <c r="A244" s="15"/>
      <c r="B244" s="15"/>
      <c r="C244" s="15"/>
      <c r="D244" s="15"/>
      <c r="E244" s="15"/>
      <c r="F244" s="15"/>
      <c r="G244" s="15"/>
      <c r="H244" s="15"/>
      <c r="I244" s="15" t="s">
        <v>276</v>
      </c>
      <c r="J244" s="15"/>
      <c r="K244" s="15" t="s">
        <v>657</v>
      </c>
      <c r="L244" s="15">
        <v>960</v>
      </c>
      <c r="M244" s="31"/>
      <c r="N244" s="15"/>
      <c r="O244" s="15"/>
    </row>
    <row r="245" customHeight="1" spans="1:15">
      <c r="A245" s="15">
        <v>167</v>
      </c>
      <c r="B245" s="15" t="s">
        <v>579</v>
      </c>
      <c r="C245" s="15" t="s">
        <v>682</v>
      </c>
      <c r="D245" s="15" t="s">
        <v>691</v>
      </c>
      <c r="E245" s="15" t="s">
        <v>692</v>
      </c>
      <c r="F245" s="130" t="s">
        <v>693</v>
      </c>
      <c r="G245" s="15" t="s">
        <v>307</v>
      </c>
      <c r="H245" s="15">
        <v>4</v>
      </c>
      <c r="I245" s="15" t="s">
        <v>71</v>
      </c>
      <c r="J245" s="15" t="s">
        <v>691</v>
      </c>
      <c r="K245" s="15" t="s">
        <v>694</v>
      </c>
      <c r="L245" s="15">
        <v>4000</v>
      </c>
      <c r="M245" s="120">
        <v>5000</v>
      </c>
      <c r="N245" s="15" t="s">
        <v>217</v>
      </c>
      <c r="O245" s="15"/>
    </row>
    <row r="246" customHeight="1" spans="1:15">
      <c r="A246" s="15"/>
      <c r="B246" s="15"/>
      <c r="C246" s="15"/>
      <c r="D246" s="15"/>
      <c r="E246" s="15"/>
      <c r="F246" s="15"/>
      <c r="G246" s="15"/>
      <c r="H246" s="15"/>
      <c r="I246" s="15" t="s">
        <v>695</v>
      </c>
      <c r="J246" s="15"/>
      <c r="K246" s="15" t="s">
        <v>696</v>
      </c>
      <c r="L246" s="15">
        <v>1000</v>
      </c>
      <c r="M246" s="31"/>
      <c r="N246" s="15"/>
      <c r="O246" s="15"/>
    </row>
    <row r="247" customHeight="1" spans="1:15">
      <c r="A247" s="15">
        <v>168</v>
      </c>
      <c r="B247" s="15" t="s">
        <v>579</v>
      </c>
      <c r="C247" s="15" t="s">
        <v>697</v>
      </c>
      <c r="D247" s="15" t="s">
        <v>698</v>
      </c>
      <c r="E247" s="15" t="s">
        <v>699</v>
      </c>
      <c r="F247" s="130" t="s">
        <v>700</v>
      </c>
      <c r="G247" s="15" t="s">
        <v>639</v>
      </c>
      <c r="H247" s="15">
        <v>4</v>
      </c>
      <c r="I247" s="15" t="s">
        <v>276</v>
      </c>
      <c r="J247" s="15" t="s">
        <v>698</v>
      </c>
      <c r="K247" s="15" t="s">
        <v>701</v>
      </c>
      <c r="L247" s="15">
        <v>720</v>
      </c>
      <c r="M247" s="120">
        <v>1008</v>
      </c>
      <c r="N247" s="15"/>
      <c r="O247" s="15"/>
    </row>
    <row r="248" customHeight="1" spans="1:15">
      <c r="A248" s="15"/>
      <c r="B248" s="15"/>
      <c r="C248" s="15"/>
      <c r="D248" s="15"/>
      <c r="E248" s="15"/>
      <c r="F248" s="15"/>
      <c r="G248" s="15"/>
      <c r="H248" s="15"/>
      <c r="I248" s="15" t="s">
        <v>407</v>
      </c>
      <c r="J248" s="15"/>
      <c r="K248" s="15" t="s">
        <v>702</v>
      </c>
      <c r="L248" s="15">
        <v>288</v>
      </c>
      <c r="M248" s="31"/>
      <c r="N248" s="15"/>
      <c r="O248" s="15"/>
    </row>
    <row r="249" customHeight="1" spans="1:15">
      <c r="A249" s="15">
        <v>169</v>
      </c>
      <c r="B249" s="15" t="s">
        <v>579</v>
      </c>
      <c r="C249" s="15" t="s">
        <v>703</v>
      </c>
      <c r="D249" s="15" t="s">
        <v>704</v>
      </c>
      <c r="E249" s="15" t="s">
        <v>705</v>
      </c>
      <c r="F249" s="130" t="s">
        <v>706</v>
      </c>
      <c r="G249" s="15" t="s">
        <v>435</v>
      </c>
      <c r="H249" s="15">
        <v>4</v>
      </c>
      <c r="I249" s="15" t="s">
        <v>707</v>
      </c>
      <c r="J249" s="15" t="s">
        <v>708</v>
      </c>
      <c r="K249" s="15" t="s">
        <v>621</v>
      </c>
      <c r="L249" s="15">
        <v>700</v>
      </c>
      <c r="M249" s="15">
        <v>700</v>
      </c>
      <c r="N249" s="15"/>
      <c r="O249" s="15"/>
    </row>
    <row r="250" customHeight="1" spans="1:15">
      <c r="A250" s="15">
        <v>170</v>
      </c>
      <c r="B250" s="15" t="s">
        <v>579</v>
      </c>
      <c r="C250" s="15" t="s">
        <v>703</v>
      </c>
      <c r="D250" s="15" t="s">
        <v>709</v>
      </c>
      <c r="E250" s="15" t="s">
        <v>710</v>
      </c>
      <c r="F250" s="15" t="s">
        <v>711</v>
      </c>
      <c r="G250" s="15" t="s">
        <v>32</v>
      </c>
      <c r="H250" s="15">
        <v>2</v>
      </c>
      <c r="I250" s="15" t="s">
        <v>116</v>
      </c>
      <c r="J250" s="15" t="s">
        <v>712</v>
      </c>
      <c r="K250" s="15" t="s">
        <v>713</v>
      </c>
      <c r="L250" s="15">
        <v>1500</v>
      </c>
      <c r="M250" s="15">
        <v>1500</v>
      </c>
      <c r="N250" s="15"/>
      <c r="O250" s="15"/>
    </row>
    <row r="251" customHeight="1" spans="1:15">
      <c r="A251" s="15">
        <v>171</v>
      </c>
      <c r="B251" s="15" t="s">
        <v>579</v>
      </c>
      <c r="C251" s="15" t="s">
        <v>703</v>
      </c>
      <c r="D251" s="15" t="s">
        <v>714</v>
      </c>
      <c r="E251" s="15" t="s">
        <v>715</v>
      </c>
      <c r="F251" s="15" t="s">
        <v>716</v>
      </c>
      <c r="G251" s="15" t="s">
        <v>24</v>
      </c>
      <c r="H251" s="15">
        <v>2</v>
      </c>
      <c r="I251" s="15" t="s">
        <v>26</v>
      </c>
      <c r="J251" s="15" t="s">
        <v>717</v>
      </c>
      <c r="K251" s="15" t="s">
        <v>621</v>
      </c>
      <c r="L251" s="15">
        <v>320</v>
      </c>
      <c r="M251" s="15">
        <v>320</v>
      </c>
      <c r="N251" s="15"/>
      <c r="O251" s="15"/>
    </row>
    <row r="252" customHeight="1" spans="1:15">
      <c r="A252" s="15">
        <v>172</v>
      </c>
      <c r="B252" s="15" t="s">
        <v>579</v>
      </c>
      <c r="C252" s="15" t="s">
        <v>703</v>
      </c>
      <c r="D252" s="15" t="s">
        <v>714</v>
      </c>
      <c r="E252" s="15" t="s">
        <v>718</v>
      </c>
      <c r="F252" s="15" t="s">
        <v>719</v>
      </c>
      <c r="G252" s="15" t="s">
        <v>32</v>
      </c>
      <c r="H252" s="15">
        <v>2</v>
      </c>
      <c r="I252" s="15" t="s">
        <v>186</v>
      </c>
      <c r="J252" s="15" t="s">
        <v>717</v>
      </c>
      <c r="K252" s="15" t="s">
        <v>720</v>
      </c>
      <c r="L252" s="15">
        <v>468</v>
      </c>
      <c r="M252" s="15">
        <v>468</v>
      </c>
      <c r="N252" s="15"/>
      <c r="O252" s="15"/>
    </row>
    <row r="253" customHeight="1" spans="1:15">
      <c r="A253" s="15">
        <v>173</v>
      </c>
      <c r="B253" s="15" t="s">
        <v>579</v>
      </c>
      <c r="C253" s="15" t="s">
        <v>703</v>
      </c>
      <c r="D253" s="15" t="s">
        <v>714</v>
      </c>
      <c r="E253" s="15" t="s">
        <v>721</v>
      </c>
      <c r="F253" s="15" t="s">
        <v>722</v>
      </c>
      <c r="G253" s="15" t="s">
        <v>51</v>
      </c>
      <c r="H253" s="15">
        <v>3</v>
      </c>
      <c r="I253" s="15" t="s">
        <v>67</v>
      </c>
      <c r="J253" s="15" t="s">
        <v>717</v>
      </c>
      <c r="K253" s="15" t="s">
        <v>723</v>
      </c>
      <c r="L253" s="15">
        <v>360</v>
      </c>
      <c r="M253" s="15">
        <v>360</v>
      </c>
      <c r="N253" s="15"/>
      <c r="O253" s="15"/>
    </row>
    <row r="254" customHeight="1" spans="1:15">
      <c r="A254" s="15">
        <v>174</v>
      </c>
      <c r="B254" s="15" t="s">
        <v>579</v>
      </c>
      <c r="C254" s="15" t="s">
        <v>703</v>
      </c>
      <c r="D254" s="15" t="s">
        <v>709</v>
      </c>
      <c r="E254" s="15" t="s">
        <v>724</v>
      </c>
      <c r="F254" s="15" t="s">
        <v>725</v>
      </c>
      <c r="G254" s="15" t="s">
        <v>402</v>
      </c>
      <c r="H254" s="15">
        <v>5</v>
      </c>
      <c r="I254" s="15" t="s">
        <v>157</v>
      </c>
      <c r="J254" s="15" t="s">
        <v>712</v>
      </c>
      <c r="K254" s="15" t="s">
        <v>726</v>
      </c>
      <c r="L254" s="15">
        <v>2400</v>
      </c>
      <c r="M254" s="15">
        <v>2400</v>
      </c>
      <c r="N254" s="15"/>
      <c r="O254" s="15"/>
    </row>
    <row r="255" customHeight="1" spans="1:15">
      <c r="A255" s="15">
        <v>175</v>
      </c>
      <c r="B255" s="15" t="s">
        <v>579</v>
      </c>
      <c r="C255" s="15" t="s">
        <v>703</v>
      </c>
      <c r="D255" s="15" t="s">
        <v>704</v>
      </c>
      <c r="E255" s="15" t="s">
        <v>727</v>
      </c>
      <c r="F255" s="130" t="s">
        <v>728</v>
      </c>
      <c r="G255" s="15" t="s">
        <v>344</v>
      </c>
      <c r="H255" s="15">
        <v>4</v>
      </c>
      <c r="I255" s="15" t="s">
        <v>625</v>
      </c>
      <c r="J255" s="15" t="s">
        <v>708</v>
      </c>
      <c r="K255" s="15" t="s">
        <v>729</v>
      </c>
      <c r="L255" s="15">
        <v>336</v>
      </c>
      <c r="M255" s="15">
        <v>336</v>
      </c>
      <c r="N255" s="15"/>
      <c r="O255" s="15"/>
    </row>
    <row r="256" customHeight="1" spans="1:15">
      <c r="A256" s="15">
        <v>176</v>
      </c>
      <c r="B256" s="15" t="s">
        <v>579</v>
      </c>
      <c r="C256" s="15" t="s">
        <v>703</v>
      </c>
      <c r="D256" s="15" t="s">
        <v>709</v>
      </c>
      <c r="E256" s="15" t="s">
        <v>730</v>
      </c>
      <c r="F256" s="130" t="s">
        <v>731</v>
      </c>
      <c r="G256" s="15" t="s">
        <v>639</v>
      </c>
      <c r="H256" s="15">
        <v>4</v>
      </c>
      <c r="I256" s="15" t="s">
        <v>276</v>
      </c>
      <c r="J256" s="15" t="s">
        <v>732</v>
      </c>
      <c r="K256" s="15" t="s">
        <v>585</v>
      </c>
      <c r="L256" s="15">
        <v>2400</v>
      </c>
      <c r="M256" s="120">
        <v>5000</v>
      </c>
      <c r="N256" s="15" t="s">
        <v>217</v>
      </c>
      <c r="O256" s="15"/>
    </row>
    <row r="257" customHeight="1" spans="1:15">
      <c r="A257" s="15"/>
      <c r="B257" s="15"/>
      <c r="C257" s="15"/>
      <c r="D257" s="15"/>
      <c r="E257" s="15"/>
      <c r="F257" s="15"/>
      <c r="G257" s="15"/>
      <c r="H257" s="15"/>
      <c r="I257" s="15" t="s">
        <v>733</v>
      </c>
      <c r="J257" s="15" t="s">
        <v>732</v>
      </c>
      <c r="K257" s="15" t="s">
        <v>627</v>
      </c>
      <c r="L257" s="15">
        <v>2600</v>
      </c>
      <c r="M257" s="31"/>
      <c r="N257" s="15"/>
      <c r="O257" s="15"/>
    </row>
    <row r="258" customHeight="1" spans="1:15">
      <c r="A258" s="15">
        <v>177</v>
      </c>
      <c r="B258" s="15" t="s">
        <v>579</v>
      </c>
      <c r="C258" s="15" t="s">
        <v>734</v>
      </c>
      <c r="D258" s="15" t="s">
        <v>735</v>
      </c>
      <c r="E258" s="15" t="s">
        <v>736</v>
      </c>
      <c r="F258" s="130" t="s">
        <v>737</v>
      </c>
      <c r="G258" s="15" t="s">
        <v>316</v>
      </c>
      <c r="H258" s="15">
        <v>8</v>
      </c>
      <c r="I258" s="15" t="s">
        <v>738</v>
      </c>
      <c r="J258" s="15" t="s">
        <v>739</v>
      </c>
      <c r="K258" s="15" t="s">
        <v>740</v>
      </c>
      <c r="L258" s="15">
        <v>1960</v>
      </c>
      <c r="M258" s="15">
        <v>1960</v>
      </c>
      <c r="N258" s="15"/>
      <c r="O258" s="15"/>
    </row>
    <row r="259" customHeight="1" spans="1:15">
      <c r="A259" s="15">
        <v>179</v>
      </c>
      <c r="B259" s="15" t="s">
        <v>579</v>
      </c>
      <c r="C259" s="15" t="s">
        <v>734</v>
      </c>
      <c r="D259" s="15" t="s">
        <v>735</v>
      </c>
      <c r="E259" s="15" t="s">
        <v>741</v>
      </c>
      <c r="F259" s="130" t="s">
        <v>742</v>
      </c>
      <c r="G259" s="15" t="s">
        <v>354</v>
      </c>
      <c r="H259" s="15">
        <v>5</v>
      </c>
      <c r="I259" s="15" t="s">
        <v>743</v>
      </c>
      <c r="J259" s="15" t="s">
        <v>744</v>
      </c>
      <c r="K259" s="15" t="s">
        <v>745</v>
      </c>
      <c r="L259" s="15">
        <v>1736</v>
      </c>
      <c r="M259" s="120">
        <v>3176</v>
      </c>
      <c r="N259" s="15"/>
      <c r="O259" s="15"/>
    </row>
    <row r="260" customHeight="1" spans="1:15">
      <c r="A260" s="15"/>
      <c r="B260" s="15"/>
      <c r="C260" s="15"/>
      <c r="D260" s="15"/>
      <c r="E260" s="15"/>
      <c r="F260" s="15"/>
      <c r="G260" s="15"/>
      <c r="H260" s="15"/>
      <c r="I260" s="15" t="s">
        <v>432</v>
      </c>
      <c r="J260" s="15"/>
      <c r="K260" s="15" t="s">
        <v>590</v>
      </c>
      <c r="L260" s="15">
        <v>1440</v>
      </c>
      <c r="M260" s="31"/>
      <c r="N260" s="15"/>
      <c r="O260" s="15"/>
    </row>
    <row r="261" customHeight="1" spans="1:15">
      <c r="A261" s="15">
        <v>179</v>
      </c>
      <c r="B261" s="15" t="s">
        <v>579</v>
      </c>
      <c r="C261" s="15" t="s">
        <v>746</v>
      </c>
      <c r="D261" s="15" t="s">
        <v>747</v>
      </c>
      <c r="E261" s="15" t="s">
        <v>748</v>
      </c>
      <c r="F261" s="130" t="s">
        <v>749</v>
      </c>
      <c r="G261" s="15" t="s">
        <v>619</v>
      </c>
      <c r="H261" s="15">
        <v>5</v>
      </c>
      <c r="I261" s="15" t="s">
        <v>695</v>
      </c>
      <c r="J261" s="15" t="s">
        <v>746</v>
      </c>
      <c r="K261" s="15" t="s">
        <v>750</v>
      </c>
      <c r="L261" s="15">
        <v>4280</v>
      </c>
      <c r="M261" s="15">
        <v>4280</v>
      </c>
      <c r="N261" s="15" t="s">
        <v>751</v>
      </c>
      <c r="O261" s="15"/>
    </row>
    <row r="262" customHeight="1" spans="1:15">
      <c r="A262" s="15">
        <v>180</v>
      </c>
      <c r="B262" s="15" t="s">
        <v>579</v>
      </c>
      <c r="C262" s="15" t="s">
        <v>746</v>
      </c>
      <c r="D262" s="15" t="s">
        <v>752</v>
      </c>
      <c r="E262" s="15" t="s">
        <v>753</v>
      </c>
      <c r="F262" s="130" t="s">
        <v>754</v>
      </c>
      <c r="G262" s="15" t="s">
        <v>619</v>
      </c>
      <c r="H262" s="15">
        <v>5</v>
      </c>
      <c r="I262" s="15" t="s">
        <v>689</v>
      </c>
      <c r="J262" s="15" t="s">
        <v>746</v>
      </c>
      <c r="K262" s="15" t="s">
        <v>755</v>
      </c>
      <c r="L262" s="15">
        <v>3000</v>
      </c>
      <c r="M262" s="15">
        <v>3000</v>
      </c>
      <c r="N262" s="15" t="s">
        <v>756</v>
      </c>
      <c r="O262" s="15"/>
    </row>
    <row r="263" customHeight="1" spans="1:15">
      <c r="A263" s="15">
        <v>181</v>
      </c>
      <c r="B263" s="15" t="s">
        <v>579</v>
      </c>
      <c r="C263" s="15" t="s">
        <v>746</v>
      </c>
      <c r="D263" s="15" t="s">
        <v>747</v>
      </c>
      <c r="E263" s="15" t="s">
        <v>757</v>
      </c>
      <c r="F263" s="130" t="s">
        <v>758</v>
      </c>
      <c r="G263" s="15" t="s">
        <v>307</v>
      </c>
      <c r="H263" s="15">
        <v>2</v>
      </c>
      <c r="I263" s="15" t="s">
        <v>695</v>
      </c>
      <c r="J263" s="15" t="s">
        <v>746</v>
      </c>
      <c r="K263" s="15" t="s">
        <v>690</v>
      </c>
      <c r="L263" s="15">
        <v>5000</v>
      </c>
      <c r="M263" s="15">
        <v>5000</v>
      </c>
      <c r="N263" s="15" t="s">
        <v>217</v>
      </c>
      <c r="O263" s="15"/>
    </row>
    <row r="264" customHeight="1" spans="1:15">
      <c r="A264" s="15">
        <v>182</v>
      </c>
      <c r="B264" s="15" t="s">
        <v>579</v>
      </c>
      <c r="C264" s="15" t="s">
        <v>746</v>
      </c>
      <c r="D264" s="15" t="s">
        <v>747</v>
      </c>
      <c r="E264" s="15" t="s">
        <v>759</v>
      </c>
      <c r="F264" s="130" t="s">
        <v>760</v>
      </c>
      <c r="G264" s="15" t="s">
        <v>316</v>
      </c>
      <c r="H264" s="15" t="s">
        <v>303</v>
      </c>
      <c r="I264" s="15" t="s">
        <v>186</v>
      </c>
      <c r="J264" s="15" t="s">
        <v>746</v>
      </c>
      <c r="K264" s="15" t="s">
        <v>621</v>
      </c>
      <c r="L264" s="15">
        <v>480</v>
      </c>
      <c r="M264" s="15">
        <v>480</v>
      </c>
      <c r="N264" s="15"/>
      <c r="O264" s="15"/>
    </row>
    <row r="265" customHeight="1" spans="1:15">
      <c r="A265" s="15">
        <v>183</v>
      </c>
      <c r="B265" s="15" t="s">
        <v>579</v>
      </c>
      <c r="C265" s="15" t="s">
        <v>761</v>
      </c>
      <c r="D265" s="15" t="s">
        <v>672</v>
      </c>
      <c r="E265" s="15" t="s">
        <v>762</v>
      </c>
      <c r="F265" s="130" t="s">
        <v>763</v>
      </c>
      <c r="G265" s="15" t="s">
        <v>354</v>
      </c>
      <c r="H265" s="15">
        <v>4</v>
      </c>
      <c r="I265" s="15" t="s">
        <v>632</v>
      </c>
      <c r="J265" s="15" t="s">
        <v>764</v>
      </c>
      <c r="K265" s="15" t="s">
        <v>765</v>
      </c>
      <c r="L265" s="15">
        <v>680</v>
      </c>
      <c r="M265" s="120">
        <v>1032</v>
      </c>
      <c r="N265" s="15"/>
      <c r="O265" s="15"/>
    </row>
    <row r="266" customHeight="1" spans="1:15">
      <c r="A266" s="15"/>
      <c r="B266" s="15"/>
      <c r="C266" s="15"/>
      <c r="D266" s="15"/>
      <c r="E266" s="15"/>
      <c r="F266" s="15"/>
      <c r="G266" s="15"/>
      <c r="H266" s="15"/>
      <c r="I266" s="15" t="s">
        <v>26</v>
      </c>
      <c r="J266" s="15" t="s">
        <v>766</v>
      </c>
      <c r="K266" s="15" t="s">
        <v>651</v>
      </c>
      <c r="L266" s="15">
        <v>352</v>
      </c>
      <c r="M266" s="31"/>
      <c r="N266" s="15"/>
      <c r="O266" s="15"/>
    </row>
    <row r="267" customHeight="1" spans="1:15">
      <c r="A267" s="15">
        <v>184</v>
      </c>
      <c r="B267" s="15" t="s">
        <v>579</v>
      </c>
      <c r="C267" s="15" t="s">
        <v>761</v>
      </c>
      <c r="D267" s="15" t="s">
        <v>767</v>
      </c>
      <c r="E267" s="15" t="s">
        <v>768</v>
      </c>
      <c r="F267" s="130" t="s">
        <v>769</v>
      </c>
      <c r="G267" s="15" t="s">
        <v>316</v>
      </c>
      <c r="H267" s="15">
        <v>2</v>
      </c>
      <c r="I267" s="15" t="s">
        <v>632</v>
      </c>
      <c r="J267" s="15" t="s">
        <v>770</v>
      </c>
      <c r="K267" s="15" t="s">
        <v>627</v>
      </c>
      <c r="L267" s="15">
        <v>1600</v>
      </c>
      <c r="M267" s="15">
        <v>1600</v>
      </c>
      <c r="N267" s="15"/>
      <c r="O267" s="15"/>
    </row>
    <row r="268" customHeight="1" spans="1:15">
      <c r="A268" s="15">
        <v>185</v>
      </c>
      <c r="B268" s="15" t="s">
        <v>579</v>
      </c>
      <c r="C268" s="15" t="s">
        <v>761</v>
      </c>
      <c r="D268" s="15" t="s">
        <v>672</v>
      </c>
      <c r="E268" s="15" t="s">
        <v>771</v>
      </c>
      <c r="F268" s="130" t="s">
        <v>772</v>
      </c>
      <c r="G268" s="15" t="s">
        <v>619</v>
      </c>
      <c r="H268" s="15">
        <v>5</v>
      </c>
      <c r="I268" s="15" t="s">
        <v>686</v>
      </c>
      <c r="J268" s="15" t="s">
        <v>773</v>
      </c>
      <c r="K268" s="15" t="s">
        <v>657</v>
      </c>
      <c r="L268" s="15">
        <v>600</v>
      </c>
      <c r="M268" s="15">
        <v>600</v>
      </c>
      <c r="N268" s="15"/>
      <c r="O268" s="15"/>
    </row>
    <row r="269" customHeight="1" spans="1:15">
      <c r="A269" s="15">
        <v>186</v>
      </c>
      <c r="B269" s="15" t="s">
        <v>579</v>
      </c>
      <c r="C269" s="15" t="s">
        <v>761</v>
      </c>
      <c r="D269" s="15" t="s">
        <v>774</v>
      </c>
      <c r="E269" s="15" t="s">
        <v>775</v>
      </c>
      <c r="F269" s="130" t="s">
        <v>776</v>
      </c>
      <c r="G269" s="15" t="s">
        <v>307</v>
      </c>
      <c r="H269" s="15">
        <v>4</v>
      </c>
      <c r="I269" s="15" t="s">
        <v>186</v>
      </c>
      <c r="J269" s="15" t="s">
        <v>777</v>
      </c>
      <c r="K269" s="15" t="s">
        <v>778</v>
      </c>
      <c r="L269" s="15">
        <v>576</v>
      </c>
      <c r="M269" s="15">
        <v>576</v>
      </c>
      <c r="N269" s="15"/>
      <c r="O269" s="15"/>
    </row>
    <row r="270" customHeight="1" spans="1:15">
      <c r="A270" s="15">
        <v>187</v>
      </c>
      <c r="B270" s="15" t="s">
        <v>579</v>
      </c>
      <c r="C270" s="15" t="s">
        <v>761</v>
      </c>
      <c r="D270" s="15" t="s">
        <v>774</v>
      </c>
      <c r="E270" s="15" t="s">
        <v>779</v>
      </c>
      <c r="F270" s="130" t="s">
        <v>780</v>
      </c>
      <c r="G270" s="15" t="s">
        <v>354</v>
      </c>
      <c r="H270" s="15">
        <v>3</v>
      </c>
      <c r="I270" s="15" t="s">
        <v>26</v>
      </c>
      <c r="J270" s="15" t="s">
        <v>781</v>
      </c>
      <c r="K270" s="15" t="s">
        <v>621</v>
      </c>
      <c r="L270" s="15">
        <v>320</v>
      </c>
      <c r="M270" s="120">
        <v>920</v>
      </c>
      <c r="N270" s="15"/>
      <c r="O270" s="15"/>
    </row>
    <row r="271" customHeight="1" spans="1:15">
      <c r="A271" s="15"/>
      <c r="B271" s="15"/>
      <c r="C271" s="15"/>
      <c r="D271" s="15"/>
      <c r="E271" s="15"/>
      <c r="F271" s="15"/>
      <c r="G271" s="15"/>
      <c r="H271" s="15"/>
      <c r="I271" s="15" t="s">
        <v>262</v>
      </c>
      <c r="J271" s="15"/>
      <c r="K271" s="15" t="s">
        <v>701</v>
      </c>
      <c r="L271" s="15">
        <v>600</v>
      </c>
      <c r="M271" s="31"/>
      <c r="N271" s="15"/>
      <c r="O271" s="15"/>
    </row>
    <row r="272" customHeight="1" spans="1:15">
      <c r="A272" s="15">
        <v>188</v>
      </c>
      <c r="B272" s="15" t="s">
        <v>579</v>
      </c>
      <c r="C272" s="15" t="s">
        <v>761</v>
      </c>
      <c r="D272" s="15" t="s">
        <v>774</v>
      </c>
      <c r="E272" s="15" t="s">
        <v>782</v>
      </c>
      <c r="F272" s="130" t="s">
        <v>783</v>
      </c>
      <c r="G272" s="15" t="s">
        <v>344</v>
      </c>
      <c r="H272" s="15">
        <v>6</v>
      </c>
      <c r="I272" s="15" t="s">
        <v>186</v>
      </c>
      <c r="J272" s="15" t="s">
        <v>784</v>
      </c>
      <c r="K272" s="15" t="s">
        <v>657</v>
      </c>
      <c r="L272" s="15">
        <v>960</v>
      </c>
      <c r="M272" s="15">
        <v>960</v>
      </c>
      <c r="N272" s="15"/>
      <c r="O272" s="15"/>
    </row>
    <row r="273" customHeight="1" spans="1:15">
      <c r="A273" s="15">
        <v>189</v>
      </c>
      <c r="B273" s="15" t="s">
        <v>785</v>
      </c>
      <c r="C273" s="15" t="s">
        <v>786</v>
      </c>
      <c r="D273" s="15" t="s">
        <v>787</v>
      </c>
      <c r="E273" s="15" t="s">
        <v>788</v>
      </c>
      <c r="F273" s="15" t="s">
        <v>789</v>
      </c>
      <c r="G273" s="15" t="s">
        <v>29</v>
      </c>
      <c r="H273" s="15">
        <v>2</v>
      </c>
      <c r="I273" s="15" t="s">
        <v>26</v>
      </c>
      <c r="J273" s="15" t="s">
        <v>787</v>
      </c>
      <c r="K273" s="15">
        <v>1</v>
      </c>
      <c r="L273" s="15">
        <v>320</v>
      </c>
      <c r="M273" s="15">
        <v>320</v>
      </c>
      <c r="N273" s="15"/>
      <c r="O273" s="15" t="s">
        <v>790</v>
      </c>
    </row>
    <row r="274" customHeight="1" spans="1:15">
      <c r="A274" s="15">
        <v>190</v>
      </c>
      <c r="B274" s="15" t="s">
        <v>785</v>
      </c>
      <c r="C274" s="15" t="s">
        <v>791</v>
      </c>
      <c r="D274" s="15" t="s">
        <v>792</v>
      </c>
      <c r="E274" s="15" t="s">
        <v>793</v>
      </c>
      <c r="F274" s="15" t="s">
        <v>794</v>
      </c>
      <c r="G274" s="15" t="s">
        <v>24</v>
      </c>
      <c r="H274" s="15">
        <v>3</v>
      </c>
      <c r="I274" s="15" t="s">
        <v>67</v>
      </c>
      <c r="J274" s="15" t="s">
        <v>792</v>
      </c>
      <c r="K274" s="15">
        <v>24</v>
      </c>
      <c r="L274" s="15">
        <v>288</v>
      </c>
      <c r="M274" s="15">
        <v>288</v>
      </c>
      <c r="N274" s="15"/>
      <c r="O274" s="15"/>
    </row>
    <row r="275" customHeight="1" spans="1:15">
      <c r="A275" s="15">
        <v>191</v>
      </c>
      <c r="B275" s="15" t="s">
        <v>785</v>
      </c>
      <c r="C275" s="15" t="s">
        <v>791</v>
      </c>
      <c r="D275" s="15" t="s">
        <v>795</v>
      </c>
      <c r="E275" s="15" t="s">
        <v>796</v>
      </c>
      <c r="F275" s="15" t="s">
        <v>797</v>
      </c>
      <c r="G275" s="15" t="s">
        <v>364</v>
      </c>
      <c r="H275" s="15">
        <v>2</v>
      </c>
      <c r="I275" s="15" t="s">
        <v>67</v>
      </c>
      <c r="J275" s="15" t="s">
        <v>795</v>
      </c>
      <c r="K275" s="15">
        <v>40</v>
      </c>
      <c r="L275" s="15">
        <v>600</v>
      </c>
      <c r="M275" s="15">
        <v>600</v>
      </c>
      <c r="N275" s="15"/>
      <c r="O275" s="15"/>
    </row>
    <row r="276" customHeight="1" spans="1:15">
      <c r="A276" s="15">
        <v>192</v>
      </c>
      <c r="B276" s="15" t="s">
        <v>785</v>
      </c>
      <c r="C276" s="15" t="s">
        <v>798</v>
      </c>
      <c r="D276" s="15" t="s">
        <v>799</v>
      </c>
      <c r="E276" s="15" t="s">
        <v>800</v>
      </c>
      <c r="F276" s="15" t="s">
        <v>801</v>
      </c>
      <c r="G276" s="15" t="s">
        <v>51</v>
      </c>
      <c r="H276" s="15">
        <v>4</v>
      </c>
      <c r="I276" s="15" t="s">
        <v>802</v>
      </c>
      <c r="J276" s="15" t="s">
        <v>799</v>
      </c>
      <c r="K276" s="15">
        <v>10</v>
      </c>
      <c r="L276" s="15">
        <v>5000</v>
      </c>
      <c r="M276" s="15">
        <v>5000</v>
      </c>
      <c r="N276" s="15"/>
      <c r="O276" s="15"/>
    </row>
    <row r="277" customHeight="1" spans="1:15">
      <c r="A277" s="15">
        <v>193</v>
      </c>
      <c r="B277" s="15" t="s">
        <v>785</v>
      </c>
      <c r="C277" s="15" t="s">
        <v>798</v>
      </c>
      <c r="D277" s="15" t="s">
        <v>803</v>
      </c>
      <c r="E277" s="15" t="s">
        <v>804</v>
      </c>
      <c r="F277" s="15" t="s">
        <v>805</v>
      </c>
      <c r="G277" s="15" t="s">
        <v>32</v>
      </c>
      <c r="H277" s="15">
        <v>3</v>
      </c>
      <c r="I277" s="15" t="s">
        <v>67</v>
      </c>
      <c r="J277" s="15" t="s">
        <v>803</v>
      </c>
      <c r="K277" s="15">
        <v>60</v>
      </c>
      <c r="L277" s="15">
        <v>540</v>
      </c>
      <c r="M277" s="15">
        <v>540</v>
      </c>
      <c r="N277" s="15"/>
      <c r="O277" s="15"/>
    </row>
    <row r="278" customHeight="1" spans="1:15">
      <c r="A278" s="15">
        <v>194</v>
      </c>
      <c r="B278" s="15" t="s">
        <v>785</v>
      </c>
      <c r="C278" s="15" t="s">
        <v>798</v>
      </c>
      <c r="D278" s="15" t="s">
        <v>806</v>
      </c>
      <c r="E278" s="15" t="s">
        <v>807</v>
      </c>
      <c r="F278" s="15" t="s">
        <v>808</v>
      </c>
      <c r="G278" s="15" t="s">
        <v>36</v>
      </c>
      <c r="H278" s="15">
        <v>4</v>
      </c>
      <c r="I278" s="15" t="s">
        <v>67</v>
      </c>
      <c r="J278" s="15" t="s">
        <v>806</v>
      </c>
      <c r="K278" s="15">
        <v>21</v>
      </c>
      <c r="L278" s="15">
        <v>189</v>
      </c>
      <c r="M278" s="15">
        <v>189</v>
      </c>
      <c r="N278" s="15"/>
      <c r="O278" s="15"/>
    </row>
    <row r="279" customHeight="1" spans="1:15">
      <c r="A279" s="23">
        <v>195</v>
      </c>
      <c r="B279" s="15" t="s">
        <v>785</v>
      </c>
      <c r="C279" s="15" t="s">
        <v>798</v>
      </c>
      <c r="D279" s="15" t="s">
        <v>809</v>
      </c>
      <c r="E279" s="15" t="s">
        <v>810</v>
      </c>
      <c r="F279" s="15" t="s">
        <v>811</v>
      </c>
      <c r="G279" s="15" t="s">
        <v>51</v>
      </c>
      <c r="H279" s="15">
        <v>5</v>
      </c>
      <c r="I279" s="15" t="s">
        <v>67</v>
      </c>
      <c r="J279" s="120" t="s">
        <v>809</v>
      </c>
      <c r="K279" s="15">
        <v>28</v>
      </c>
      <c r="L279" s="15">
        <v>336</v>
      </c>
      <c r="M279" s="120">
        <v>576</v>
      </c>
      <c r="N279" s="15"/>
      <c r="O279" s="15"/>
    </row>
    <row r="280" customHeight="1" spans="1:15">
      <c r="A280" s="23"/>
      <c r="B280" s="15"/>
      <c r="C280" s="15"/>
      <c r="D280" s="15"/>
      <c r="E280" s="15"/>
      <c r="F280" s="15"/>
      <c r="G280" s="15"/>
      <c r="H280" s="15"/>
      <c r="I280" s="15" t="s">
        <v>242</v>
      </c>
      <c r="J280" s="31"/>
      <c r="K280" s="15">
        <v>0.8</v>
      </c>
      <c r="L280" s="15">
        <v>240</v>
      </c>
      <c r="M280" s="31"/>
      <c r="N280" s="15"/>
      <c r="O280" s="15"/>
    </row>
    <row r="281" customHeight="1" spans="1:15">
      <c r="A281" s="23">
        <v>196</v>
      </c>
      <c r="B281" s="15" t="s">
        <v>785</v>
      </c>
      <c r="C281" s="15" t="s">
        <v>812</v>
      </c>
      <c r="D281" s="15" t="s">
        <v>813</v>
      </c>
      <c r="E281" s="15" t="s">
        <v>814</v>
      </c>
      <c r="F281" s="15" t="s">
        <v>815</v>
      </c>
      <c r="G281" s="15" t="s">
        <v>48</v>
      </c>
      <c r="H281" s="15">
        <v>2</v>
      </c>
      <c r="I281" s="15" t="s">
        <v>85</v>
      </c>
      <c r="J281" s="15" t="s">
        <v>813</v>
      </c>
      <c r="K281" s="15">
        <v>5</v>
      </c>
      <c r="L281" s="15">
        <v>2800</v>
      </c>
      <c r="M281" s="15">
        <v>2800</v>
      </c>
      <c r="N281" s="15"/>
      <c r="O281" s="15"/>
    </row>
    <row r="282" customHeight="1" spans="1:15">
      <c r="A282" s="23">
        <v>197</v>
      </c>
      <c r="B282" s="15" t="s">
        <v>785</v>
      </c>
      <c r="C282" s="15" t="s">
        <v>812</v>
      </c>
      <c r="D282" s="15" t="s">
        <v>816</v>
      </c>
      <c r="E282" s="15" t="s">
        <v>817</v>
      </c>
      <c r="F282" s="15" t="s">
        <v>818</v>
      </c>
      <c r="G282" s="15" t="s">
        <v>29</v>
      </c>
      <c r="H282" s="15">
        <v>4</v>
      </c>
      <c r="I282" s="15" t="s">
        <v>215</v>
      </c>
      <c r="J282" s="15" t="s">
        <v>816</v>
      </c>
      <c r="K282" s="15">
        <v>16</v>
      </c>
      <c r="L282" s="15">
        <v>3200</v>
      </c>
      <c r="M282" s="15">
        <v>3200</v>
      </c>
      <c r="N282" s="15"/>
      <c r="O282" s="15"/>
    </row>
    <row r="283" customHeight="1" spans="1:15">
      <c r="A283" s="23">
        <v>198</v>
      </c>
      <c r="B283" s="15" t="s">
        <v>785</v>
      </c>
      <c r="C283" s="15" t="s">
        <v>812</v>
      </c>
      <c r="D283" s="15" t="s">
        <v>816</v>
      </c>
      <c r="E283" s="15" t="s">
        <v>819</v>
      </c>
      <c r="F283" s="15" t="s">
        <v>820</v>
      </c>
      <c r="G283" s="15" t="s">
        <v>48</v>
      </c>
      <c r="H283" s="15">
        <v>1</v>
      </c>
      <c r="I283" s="15" t="s">
        <v>85</v>
      </c>
      <c r="J283" s="15" t="s">
        <v>813</v>
      </c>
      <c r="K283" s="15">
        <v>5</v>
      </c>
      <c r="L283" s="15">
        <v>2800</v>
      </c>
      <c r="M283" s="15">
        <v>2800</v>
      </c>
      <c r="N283" s="15"/>
      <c r="O283" s="15"/>
    </row>
    <row r="284" customHeight="1" spans="1:15">
      <c r="A284" s="23">
        <v>199</v>
      </c>
      <c r="B284" s="15" t="s">
        <v>785</v>
      </c>
      <c r="C284" s="15" t="s">
        <v>812</v>
      </c>
      <c r="D284" s="15" t="s">
        <v>813</v>
      </c>
      <c r="E284" s="15" t="s">
        <v>821</v>
      </c>
      <c r="F284" s="15" t="s">
        <v>822</v>
      </c>
      <c r="G284" s="15" t="s">
        <v>48</v>
      </c>
      <c r="H284" s="15">
        <v>3</v>
      </c>
      <c r="I284" s="15" t="s">
        <v>85</v>
      </c>
      <c r="J284" s="15" t="s">
        <v>813</v>
      </c>
      <c r="K284" s="15">
        <v>7</v>
      </c>
      <c r="L284" s="15">
        <v>3920</v>
      </c>
      <c r="M284" s="15">
        <v>3920</v>
      </c>
      <c r="N284" s="15"/>
      <c r="O284" s="15"/>
    </row>
    <row r="285" customHeight="1" spans="1:15">
      <c r="A285" s="23">
        <v>200</v>
      </c>
      <c r="B285" s="15" t="s">
        <v>785</v>
      </c>
      <c r="C285" s="15" t="s">
        <v>823</v>
      </c>
      <c r="D285" s="15" t="s">
        <v>824</v>
      </c>
      <c r="E285" s="15" t="s">
        <v>825</v>
      </c>
      <c r="F285" s="15" t="s">
        <v>826</v>
      </c>
      <c r="G285" s="15" t="s">
        <v>51</v>
      </c>
      <c r="H285" s="15">
        <v>3</v>
      </c>
      <c r="I285" s="15" t="s">
        <v>180</v>
      </c>
      <c r="J285" s="15" t="s">
        <v>824</v>
      </c>
      <c r="K285" s="15" t="s">
        <v>778</v>
      </c>
      <c r="L285" s="15">
        <v>384</v>
      </c>
      <c r="M285" s="15">
        <v>384</v>
      </c>
      <c r="N285" s="15"/>
      <c r="O285" s="15"/>
    </row>
    <row r="286" customHeight="1" spans="1:15">
      <c r="A286" s="23">
        <v>201</v>
      </c>
      <c r="B286" s="15" t="s">
        <v>785</v>
      </c>
      <c r="C286" s="15" t="s">
        <v>823</v>
      </c>
      <c r="D286" s="15" t="s">
        <v>827</v>
      </c>
      <c r="E286" s="15" t="s">
        <v>828</v>
      </c>
      <c r="F286" s="15" t="s">
        <v>829</v>
      </c>
      <c r="G286" s="15" t="s">
        <v>39</v>
      </c>
      <c r="H286" s="15">
        <v>3</v>
      </c>
      <c r="I286" s="15" t="s">
        <v>109</v>
      </c>
      <c r="J286" s="15" t="s">
        <v>830</v>
      </c>
      <c r="K286" s="15" t="s">
        <v>696</v>
      </c>
      <c r="L286" s="15">
        <v>4480</v>
      </c>
      <c r="M286" s="15">
        <v>4480</v>
      </c>
      <c r="N286" s="15"/>
      <c r="O286" s="15"/>
    </row>
    <row r="287" customHeight="1" spans="1:15">
      <c r="A287" s="23">
        <v>202</v>
      </c>
      <c r="B287" s="120" t="s">
        <v>785</v>
      </c>
      <c r="C287" s="120" t="s">
        <v>831</v>
      </c>
      <c r="D287" s="120" t="s">
        <v>832</v>
      </c>
      <c r="E287" s="120" t="s">
        <v>833</v>
      </c>
      <c r="F287" s="120" t="s">
        <v>834</v>
      </c>
      <c r="G287" s="120" t="s">
        <v>51</v>
      </c>
      <c r="H287" s="120">
        <v>4</v>
      </c>
      <c r="I287" s="15" t="s">
        <v>215</v>
      </c>
      <c r="J287" s="120" t="s">
        <v>835</v>
      </c>
      <c r="K287" s="15" t="s">
        <v>836</v>
      </c>
      <c r="L287" s="15">
        <v>4000</v>
      </c>
      <c r="M287" s="120">
        <v>4320</v>
      </c>
      <c r="N287" s="15"/>
      <c r="O287" s="15"/>
    </row>
    <row r="288" customHeight="1" spans="1:15">
      <c r="A288" s="23"/>
      <c r="B288" s="31"/>
      <c r="C288" s="31"/>
      <c r="D288" s="31"/>
      <c r="E288" s="31"/>
      <c r="F288" s="31"/>
      <c r="G288" s="31"/>
      <c r="H288" s="31"/>
      <c r="I288" s="15" t="s">
        <v>180</v>
      </c>
      <c r="J288" s="31"/>
      <c r="K288" s="15" t="s">
        <v>621</v>
      </c>
      <c r="L288" s="15">
        <v>320</v>
      </c>
      <c r="M288" s="31"/>
      <c r="N288" s="15"/>
      <c r="O288" s="15"/>
    </row>
    <row r="289" customHeight="1" spans="1:15">
      <c r="A289" s="23">
        <v>203</v>
      </c>
      <c r="B289" s="15" t="s">
        <v>785</v>
      </c>
      <c r="C289" s="15" t="s">
        <v>831</v>
      </c>
      <c r="D289" s="15" t="s">
        <v>832</v>
      </c>
      <c r="E289" s="15" t="s">
        <v>837</v>
      </c>
      <c r="F289" s="15" t="s">
        <v>838</v>
      </c>
      <c r="G289" s="15" t="s">
        <v>36</v>
      </c>
      <c r="H289" s="15">
        <v>3</v>
      </c>
      <c r="I289" s="15" t="s">
        <v>180</v>
      </c>
      <c r="J289" s="15" t="s">
        <v>839</v>
      </c>
      <c r="K289" s="15" t="s">
        <v>677</v>
      </c>
      <c r="L289" s="15">
        <v>600</v>
      </c>
      <c r="M289" s="15">
        <v>600</v>
      </c>
      <c r="N289" s="15"/>
      <c r="O289" s="15"/>
    </row>
    <row r="290" customHeight="1" spans="1:15">
      <c r="A290" s="23">
        <v>204</v>
      </c>
      <c r="B290" s="15" t="s">
        <v>785</v>
      </c>
      <c r="C290" s="15" t="s">
        <v>831</v>
      </c>
      <c r="D290" s="15" t="s">
        <v>832</v>
      </c>
      <c r="E290" s="15" t="s">
        <v>840</v>
      </c>
      <c r="F290" s="15" t="s">
        <v>841</v>
      </c>
      <c r="G290" s="15" t="s">
        <v>24</v>
      </c>
      <c r="H290" s="15">
        <v>3</v>
      </c>
      <c r="I290" s="15" t="s">
        <v>180</v>
      </c>
      <c r="J290" s="15" t="s">
        <v>842</v>
      </c>
      <c r="K290" s="15" t="s">
        <v>701</v>
      </c>
      <c r="L290" s="15">
        <v>480</v>
      </c>
      <c r="M290" s="15">
        <v>480</v>
      </c>
      <c r="N290" s="15"/>
      <c r="O290" s="15" t="s">
        <v>843</v>
      </c>
    </row>
    <row r="291" customHeight="1" spans="1:15">
      <c r="A291" s="23">
        <v>205</v>
      </c>
      <c r="B291" s="15" t="s">
        <v>785</v>
      </c>
      <c r="C291" s="15" t="s">
        <v>831</v>
      </c>
      <c r="D291" s="15" t="s">
        <v>844</v>
      </c>
      <c r="E291" s="15" t="s">
        <v>845</v>
      </c>
      <c r="F291" s="15" t="s">
        <v>846</v>
      </c>
      <c r="G291" s="15" t="s">
        <v>32</v>
      </c>
      <c r="H291" s="15">
        <v>6</v>
      </c>
      <c r="I291" s="15" t="s">
        <v>180</v>
      </c>
      <c r="J291" s="15" t="s">
        <v>847</v>
      </c>
      <c r="K291" s="15" t="s">
        <v>657</v>
      </c>
      <c r="L291" s="15">
        <v>480</v>
      </c>
      <c r="M291" s="15">
        <v>480</v>
      </c>
      <c r="N291" s="15"/>
      <c r="O291" s="15" t="s">
        <v>848</v>
      </c>
    </row>
    <row r="292" customHeight="1" spans="1:15">
      <c r="A292" s="23">
        <v>206</v>
      </c>
      <c r="B292" s="15" t="s">
        <v>785</v>
      </c>
      <c r="C292" s="15" t="s">
        <v>831</v>
      </c>
      <c r="D292" s="15" t="s">
        <v>849</v>
      </c>
      <c r="E292" s="15" t="s">
        <v>850</v>
      </c>
      <c r="F292" s="15" t="s">
        <v>851</v>
      </c>
      <c r="G292" s="15" t="s">
        <v>24</v>
      </c>
      <c r="H292" s="15">
        <v>1</v>
      </c>
      <c r="I292" s="15" t="s">
        <v>852</v>
      </c>
      <c r="J292" s="15" t="s">
        <v>853</v>
      </c>
      <c r="K292" s="15" t="s">
        <v>621</v>
      </c>
      <c r="L292" s="15">
        <v>640</v>
      </c>
      <c r="M292" s="15">
        <v>640</v>
      </c>
      <c r="N292" s="15"/>
      <c r="O292" s="15"/>
    </row>
    <row r="293" customHeight="1" spans="1:15">
      <c r="A293" s="15">
        <v>207</v>
      </c>
      <c r="B293" s="120" t="s">
        <v>785</v>
      </c>
      <c r="C293" s="120" t="s">
        <v>831</v>
      </c>
      <c r="D293" s="120" t="s">
        <v>854</v>
      </c>
      <c r="E293" s="120" t="s">
        <v>855</v>
      </c>
      <c r="F293" s="120" t="s">
        <v>856</v>
      </c>
      <c r="G293" s="120" t="s">
        <v>32</v>
      </c>
      <c r="H293" s="120">
        <v>3</v>
      </c>
      <c r="I293" s="15" t="s">
        <v>180</v>
      </c>
      <c r="J293" s="15" t="s">
        <v>857</v>
      </c>
      <c r="K293" s="15" t="s">
        <v>778</v>
      </c>
      <c r="L293" s="15">
        <v>288</v>
      </c>
      <c r="M293" s="120">
        <v>738</v>
      </c>
      <c r="N293" s="15"/>
      <c r="O293" s="15"/>
    </row>
    <row r="294" customHeight="1" spans="1:15">
      <c r="A294" s="15"/>
      <c r="B294" s="31"/>
      <c r="C294" s="31"/>
      <c r="D294" s="31"/>
      <c r="E294" s="31"/>
      <c r="F294" s="31"/>
      <c r="G294" s="31"/>
      <c r="H294" s="31"/>
      <c r="I294" s="15" t="s">
        <v>71</v>
      </c>
      <c r="J294" s="15" t="s">
        <v>858</v>
      </c>
      <c r="K294" s="15" t="s">
        <v>590</v>
      </c>
      <c r="L294" s="15">
        <v>450</v>
      </c>
      <c r="M294" s="31"/>
      <c r="N294" s="15"/>
      <c r="O294" s="15"/>
    </row>
    <row r="295" customHeight="1" spans="1:15">
      <c r="A295" s="15">
        <v>208</v>
      </c>
      <c r="B295" s="15" t="s">
        <v>859</v>
      </c>
      <c r="C295" s="15" t="s">
        <v>860</v>
      </c>
      <c r="D295" s="15" t="s">
        <v>861</v>
      </c>
      <c r="E295" s="15" t="s">
        <v>862</v>
      </c>
      <c r="F295" s="130" t="s">
        <v>863</v>
      </c>
      <c r="G295" s="15" t="s">
        <v>126</v>
      </c>
      <c r="H295" s="15">
        <v>4</v>
      </c>
      <c r="I295" s="15" t="s">
        <v>556</v>
      </c>
      <c r="J295" s="15" t="s">
        <v>864</v>
      </c>
      <c r="K295" s="15" t="s">
        <v>701</v>
      </c>
      <c r="L295" s="15">
        <v>540</v>
      </c>
      <c r="M295" s="15">
        <v>540</v>
      </c>
      <c r="N295" s="15"/>
      <c r="O295" s="15" t="s">
        <v>865</v>
      </c>
    </row>
    <row r="296" customHeight="1" spans="1:15">
      <c r="A296" s="15">
        <v>209</v>
      </c>
      <c r="B296" s="15" t="s">
        <v>859</v>
      </c>
      <c r="C296" s="15" t="s">
        <v>866</v>
      </c>
      <c r="D296" s="15" t="s">
        <v>867</v>
      </c>
      <c r="E296" s="15" t="s">
        <v>868</v>
      </c>
      <c r="F296" s="130" t="s">
        <v>869</v>
      </c>
      <c r="G296" s="15" t="s">
        <v>48</v>
      </c>
      <c r="H296" s="15">
        <v>3</v>
      </c>
      <c r="I296" s="15" t="s">
        <v>556</v>
      </c>
      <c r="J296" s="15" t="s">
        <v>870</v>
      </c>
      <c r="K296" s="15" t="s">
        <v>720</v>
      </c>
      <c r="L296" s="15">
        <v>624</v>
      </c>
      <c r="M296" s="15">
        <v>624</v>
      </c>
      <c r="N296" s="15"/>
      <c r="O296" s="15"/>
    </row>
    <row r="297" customHeight="1" spans="1:15">
      <c r="A297" s="15">
        <v>210</v>
      </c>
      <c r="B297" s="15" t="s">
        <v>859</v>
      </c>
      <c r="C297" s="15" t="s">
        <v>866</v>
      </c>
      <c r="D297" s="15" t="s">
        <v>867</v>
      </c>
      <c r="E297" s="15" t="s">
        <v>871</v>
      </c>
      <c r="F297" s="130" t="s">
        <v>872</v>
      </c>
      <c r="G297" s="15" t="s">
        <v>84</v>
      </c>
      <c r="H297" s="15">
        <v>4</v>
      </c>
      <c r="I297" s="15" t="s">
        <v>85</v>
      </c>
      <c r="J297" s="15" t="s">
        <v>870</v>
      </c>
      <c r="K297" s="15" t="s">
        <v>873</v>
      </c>
      <c r="L297" s="15">
        <v>2940</v>
      </c>
      <c r="M297" s="15">
        <v>2940</v>
      </c>
      <c r="N297" s="15"/>
      <c r="O297" s="15"/>
    </row>
    <row r="298" customHeight="1" spans="1:15">
      <c r="A298" s="15">
        <v>211</v>
      </c>
      <c r="B298" s="15" t="s">
        <v>859</v>
      </c>
      <c r="C298" s="15" t="s">
        <v>866</v>
      </c>
      <c r="D298" s="15" t="s">
        <v>874</v>
      </c>
      <c r="E298" s="15" t="s">
        <v>875</v>
      </c>
      <c r="F298" s="130" t="s">
        <v>876</v>
      </c>
      <c r="G298" s="15" t="s">
        <v>24</v>
      </c>
      <c r="H298" s="15">
        <v>4</v>
      </c>
      <c r="I298" s="15" t="s">
        <v>877</v>
      </c>
      <c r="J298" s="15" t="s">
        <v>878</v>
      </c>
      <c r="K298" s="15" t="s">
        <v>657</v>
      </c>
      <c r="L298" s="15">
        <v>1120</v>
      </c>
      <c r="M298" s="15">
        <v>1120</v>
      </c>
      <c r="N298" s="15"/>
      <c r="O298" s="15"/>
    </row>
    <row r="299" customHeight="1" spans="1:15">
      <c r="A299" s="15">
        <v>212</v>
      </c>
      <c r="B299" s="15" t="s">
        <v>859</v>
      </c>
      <c r="C299" s="15" t="s">
        <v>866</v>
      </c>
      <c r="D299" s="15" t="s">
        <v>879</v>
      </c>
      <c r="E299" s="15" t="s">
        <v>880</v>
      </c>
      <c r="F299" s="130" t="s">
        <v>881</v>
      </c>
      <c r="G299" s="15" t="s">
        <v>48</v>
      </c>
      <c r="H299" s="15">
        <v>6</v>
      </c>
      <c r="I299" s="15" t="s">
        <v>556</v>
      </c>
      <c r="J299" s="15" t="s">
        <v>882</v>
      </c>
      <c r="K299" s="15" t="s">
        <v>621</v>
      </c>
      <c r="L299" s="15">
        <v>480</v>
      </c>
      <c r="M299" s="15">
        <v>480</v>
      </c>
      <c r="N299" s="15"/>
      <c r="O299" s="15"/>
    </row>
    <row r="300" customHeight="1" spans="1:15">
      <c r="A300" s="15">
        <v>213</v>
      </c>
      <c r="B300" s="15" t="s">
        <v>859</v>
      </c>
      <c r="C300" s="15" t="s">
        <v>866</v>
      </c>
      <c r="D300" s="15" t="s">
        <v>883</v>
      </c>
      <c r="E300" s="15" t="s">
        <v>884</v>
      </c>
      <c r="F300" s="130" t="s">
        <v>885</v>
      </c>
      <c r="G300" s="15" t="s">
        <v>24</v>
      </c>
      <c r="H300" s="15">
        <v>3</v>
      </c>
      <c r="I300" s="15" t="s">
        <v>67</v>
      </c>
      <c r="J300" s="15" t="s">
        <v>886</v>
      </c>
      <c r="K300" s="15" t="s">
        <v>887</v>
      </c>
      <c r="L300" s="15">
        <v>720</v>
      </c>
      <c r="M300" s="15">
        <v>720</v>
      </c>
      <c r="N300" s="15"/>
      <c r="O300" s="15"/>
    </row>
    <row r="301" customHeight="1" spans="1:15">
      <c r="A301" s="15">
        <v>214</v>
      </c>
      <c r="B301" s="15" t="s">
        <v>859</v>
      </c>
      <c r="C301" s="15" t="s">
        <v>866</v>
      </c>
      <c r="D301" s="15" t="s">
        <v>888</v>
      </c>
      <c r="E301" s="15" t="s">
        <v>889</v>
      </c>
      <c r="F301" s="130" t="s">
        <v>890</v>
      </c>
      <c r="G301" s="15" t="s">
        <v>24</v>
      </c>
      <c r="H301" s="15">
        <v>3</v>
      </c>
      <c r="I301" s="15" t="s">
        <v>556</v>
      </c>
      <c r="J301" s="15" t="s">
        <v>891</v>
      </c>
      <c r="K301" s="15" t="s">
        <v>657</v>
      </c>
      <c r="L301" s="15">
        <v>960</v>
      </c>
      <c r="M301" s="15">
        <v>960</v>
      </c>
      <c r="N301" s="15"/>
      <c r="O301" s="15"/>
    </row>
    <row r="302" customHeight="1" spans="1:15">
      <c r="A302" s="15">
        <v>215</v>
      </c>
      <c r="B302" s="15" t="s">
        <v>859</v>
      </c>
      <c r="C302" s="15" t="s">
        <v>892</v>
      </c>
      <c r="D302" s="15" t="s">
        <v>893</v>
      </c>
      <c r="E302" s="15" t="s">
        <v>894</v>
      </c>
      <c r="F302" s="15" t="s">
        <v>895</v>
      </c>
      <c r="G302" s="15" t="s">
        <v>48</v>
      </c>
      <c r="H302" s="15">
        <v>3</v>
      </c>
      <c r="I302" s="15" t="s">
        <v>109</v>
      </c>
      <c r="J302" s="15" t="s">
        <v>893</v>
      </c>
      <c r="K302" s="15" t="s">
        <v>701</v>
      </c>
      <c r="L302" s="15">
        <v>960</v>
      </c>
      <c r="M302" s="15">
        <v>960</v>
      </c>
      <c r="N302" s="15"/>
      <c r="O302" s="15"/>
    </row>
    <row r="303" customHeight="1" spans="1:15">
      <c r="A303" s="15">
        <v>216</v>
      </c>
      <c r="B303" s="15" t="s">
        <v>859</v>
      </c>
      <c r="C303" s="15" t="s">
        <v>892</v>
      </c>
      <c r="D303" s="15" t="s">
        <v>893</v>
      </c>
      <c r="E303" s="15" t="s">
        <v>896</v>
      </c>
      <c r="F303" s="130" t="s">
        <v>897</v>
      </c>
      <c r="G303" s="15" t="s">
        <v>48</v>
      </c>
      <c r="H303" s="15">
        <v>5</v>
      </c>
      <c r="I303" s="15" t="s">
        <v>109</v>
      </c>
      <c r="J303" s="15" t="s">
        <v>893</v>
      </c>
      <c r="K303" s="15" t="s">
        <v>701</v>
      </c>
      <c r="L303" s="15">
        <v>960</v>
      </c>
      <c r="M303" s="15">
        <v>960</v>
      </c>
      <c r="N303" s="15"/>
      <c r="O303" s="15"/>
    </row>
    <row r="304" customHeight="1" spans="1:15">
      <c r="A304" s="15">
        <v>217</v>
      </c>
      <c r="B304" s="15" t="s">
        <v>859</v>
      </c>
      <c r="C304" s="15" t="s">
        <v>892</v>
      </c>
      <c r="D304" s="15" t="s">
        <v>893</v>
      </c>
      <c r="E304" s="15" t="s">
        <v>898</v>
      </c>
      <c r="F304" s="15" t="s">
        <v>899</v>
      </c>
      <c r="G304" s="15" t="s">
        <v>39</v>
      </c>
      <c r="H304" s="15">
        <v>4</v>
      </c>
      <c r="I304" s="15" t="s">
        <v>900</v>
      </c>
      <c r="J304" s="15" t="s">
        <v>893</v>
      </c>
      <c r="K304" s="15" t="s">
        <v>627</v>
      </c>
      <c r="L304" s="15">
        <v>2240</v>
      </c>
      <c r="M304" s="15">
        <v>2240</v>
      </c>
      <c r="N304" s="15"/>
      <c r="O304" s="15"/>
    </row>
    <row r="305" customHeight="1" spans="1:15">
      <c r="A305" s="15">
        <v>218</v>
      </c>
      <c r="B305" s="15" t="s">
        <v>859</v>
      </c>
      <c r="C305" s="15" t="s">
        <v>901</v>
      </c>
      <c r="D305" s="15" t="s">
        <v>902</v>
      </c>
      <c r="E305" s="15" t="s">
        <v>903</v>
      </c>
      <c r="F305" s="130" t="s">
        <v>904</v>
      </c>
      <c r="G305" s="15" t="s">
        <v>51</v>
      </c>
      <c r="H305" s="15">
        <v>1</v>
      </c>
      <c r="I305" s="15" t="s">
        <v>67</v>
      </c>
      <c r="J305" s="15" t="s">
        <v>902</v>
      </c>
      <c r="K305" s="15" t="s">
        <v>905</v>
      </c>
      <c r="L305" s="15">
        <v>240</v>
      </c>
      <c r="M305" s="15">
        <v>240</v>
      </c>
      <c r="N305" s="15"/>
      <c r="O305" s="15"/>
    </row>
    <row r="306" customHeight="1" spans="1:15">
      <c r="A306" s="15">
        <v>219</v>
      </c>
      <c r="B306" s="15" t="s">
        <v>859</v>
      </c>
      <c r="C306" s="15" t="s">
        <v>901</v>
      </c>
      <c r="D306" s="15" t="s">
        <v>906</v>
      </c>
      <c r="E306" s="15" t="s">
        <v>907</v>
      </c>
      <c r="F306" s="130" t="s">
        <v>908</v>
      </c>
      <c r="G306" s="15" t="s">
        <v>126</v>
      </c>
      <c r="H306" s="15">
        <v>6</v>
      </c>
      <c r="I306" s="15" t="s">
        <v>162</v>
      </c>
      <c r="J306" s="15" t="s">
        <v>906</v>
      </c>
      <c r="K306" s="15" t="s">
        <v>694</v>
      </c>
      <c r="L306" s="15">
        <v>3000</v>
      </c>
      <c r="M306" s="15">
        <v>3000</v>
      </c>
      <c r="N306" s="15"/>
      <c r="O306" s="15" t="s">
        <v>909</v>
      </c>
    </row>
    <row r="307" customHeight="1" spans="1:15">
      <c r="A307" s="15">
        <v>220</v>
      </c>
      <c r="B307" s="15" t="s">
        <v>859</v>
      </c>
      <c r="C307" s="15" t="s">
        <v>910</v>
      </c>
      <c r="D307" s="15" t="s">
        <v>911</v>
      </c>
      <c r="E307" s="15" t="s">
        <v>912</v>
      </c>
      <c r="F307" s="130" t="s">
        <v>913</v>
      </c>
      <c r="G307" s="15" t="s">
        <v>24</v>
      </c>
      <c r="H307" s="15">
        <v>6</v>
      </c>
      <c r="I307" s="15" t="s">
        <v>26</v>
      </c>
      <c r="J307" s="15" t="s">
        <v>911</v>
      </c>
      <c r="K307" s="15" t="s">
        <v>701</v>
      </c>
      <c r="L307" s="15">
        <v>480</v>
      </c>
      <c r="M307" s="15">
        <v>480</v>
      </c>
      <c r="N307" s="15"/>
      <c r="O307" s="15"/>
    </row>
    <row r="308" customHeight="1" spans="1:15">
      <c r="A308" s="15">
        <v>221</v>
      </c>
      <c r="B308" s="15" t="s">
        <v>859</v>
      </c>
      <c r="C308" s="15" t="s">
        <v>914</v>
      </c>
      <c r="D308" s="15" t="s">
        <v>915</v>
      </c>
      <c r="E308" s="15" t="s">
        <v>916</v>
      </c>
      <c r="F308" s="130" t="s">
        <v>917</v>
      </c>
      <c r="G308" s="15" t="s">
        <v>126</v>
      </c>
      <c r="H308" s="15">
        <v>2</v>
      </c>
      <c r="I308" s="15" t="s">
        <v>918</v>
      </c>
      <c r="J308" s="15" t="s">
        <v>915</v>
      </c>
      <c r="K308" s="15" t="s">
        <v>657</v>
      </c>
      <c r="L308" s="15">
        <v>960</v>
      </c>
      <c r="M308" s="15">
        <v>960</v>
      </c>
      <c r="N308" s="15"/>
      <c r="O308" s="15"/>
    </row>
    <row r="309" customHeight="1" spans="1:15">
      <c r="A309" s="15">
        <v>222</v>
      </c>
      <c r="B309" s="15" t="s">
        <v>859</v>
      </c>
      <c r="C309" s="15" t="s">
        <v>910</v>
      </c>
      <c r="D309" s="15" t="s">
        <v>919</v>
      </c>
      <c r="E309" s="15" t="s">
        <v>920</v>
      </c>
      <c r="F309" s="130" t="s">
        <v>921</v>
      </c>
      <c r="G309" s="15" t="s">
        <v>48</v>
      </c>
      <c r="H309" s="15">
        <v>3</v>
      </c>
      <c r="I309" s="15" t="s">
        <v>432</v>
      </c>
      <c r="J309" s="15" t="s">
        <v>919</v>
      </c>
      <c r="K309" s="15" t="s">
        <v>922</v>
      </c>
      <c r="L309" s="15">
        <v>288</v>
      </c>
      <c r="M309" s="15">
        <v>288</v>
      </c>
      <c r="N309" s="15"/>
      <c r="O309" s="15"/>
    </row>
    <row r="310" customHeight="1" spans="1:15">
      <c r="A310" s="15">
        <v>223</v>
      </c>
      <c r="B310" s="120" t="s">
        <v>859</v>
      </c>
      <c r="C310" s="120" t="s">
        <v>923</v>
      </c>
      <c r="D310" s="120" t="s">
        <v>924</v>
      </c>
      <c r="E310" s="120" t="s">
        <v>925</v>
      </c>
      <c r="F310" s="140" t="s">
        <v>926</v>
      </c>
      <c r="G310" s="120" t="s">
        <v>29</v>
      </c>
      <c r="H310" s="120">
        <v>1</v>
      </c>
      <c r="I310" s="15" t="s">
        <v>116</v>
      </c>
      <c r="J310" s="120" t="s">
        <v>924</v>
      </c>
      <c r="K310" s="15" t="s">
        <v>927</v>
      </c>
      <c r="L310" s="15">
        <v>4000</v>
      </c>
      <c r="M310" s="120">
        <v>4480</v>
      </c>
      <c r="N310" s="15"/>
      <c r="O310" s="15"/>
    </row>
    <row r="311" customHeight="1" spans="1:15">
      <c r="A311" s="15"/>
      <c r="B311" s="31"/>
      <c r="C311" s="31"/>
      <c r="D311" s="31"/>
      <c r="E311" s="31"/>
      <c r="F311" s="31"/>
      <c r="G311" s="31"/>
      <c r="H311" s="31"/>
      <c r="I311" s="15" t="s">
        <v>928</v>
      </c>
      <c r="J311" s="31"/>
      <c r="K311" s="15" t="s">
        <v>701</v>
      </c>
      <c r="L311" s="15">
        <v>480</v>
      </c>
      <c r="M311" s="31"/>
      <c r="N311" s="15"/>
      <c r="O311" s="15"/>
    </row>
    <row r="312" customHeight="1" spans="1:15">
      <c r="A312" s="15">
        <v>224</v>
      </c>
      <c r="B312" s="15" t="s">
        <v>929</v>
      </c>
      <c r="C312" s="15" t="s">
        <v>930</v>
      </c>
      <c r="D312" s="15" t="s">
        <v>931</v>
      </c>
      <c r="E312" s="15" t="s">
        <v>932</v>
      </c>
      <c r="F312" s="130" t="s">
        <v>933</v>
      </c>
      <c r="G312" s="15" t="s">
        <v>24</v>
      </c>
      <c r="H312" s="15">
        <v>4</v>
      </c>
      <c r="I312" s="15" t="s">
        <v>109</v>
      </c>
      <c r="J312" s="15" t="s">
        <v>931</v>
      </c>
      <c r="K312" s="15" t="s">
        <v>701</v>
      </c>
      <c r="L312" s="15">
        <v>960</v>
      </c>
      <c r="M312" s="15">
        <v>960</v>
      </c>
      <c r="N312" s="15"/>
      <c r="O312" s="15"/>
    </row>
    <row r="313" customHeight="1" spans="1:15">
      <c r="A313" s="15">
        <v>225</v>
      </c>
      <c r="B313" s="15" t="s">
        <v>929</v>
      </c>
      <c r="C313" s="15" t="s">
        <v>930</v>
      </c>
      <c r="D313" s="15" t="s">
        <v>931</v>
      </c>
      <c r="E313" s="15" t="s">
        <v>934</v>
      </c>
      <c r="F313" s="130" t="s">
        <v>935</v>
      </c>
      <c r="G313" s="15" t="s">
        <v>126</v>
      </c>
      <c r="H313" s="15">
        <v>4</v>
      </c>
      <c r="I313" s="15" t="s">
        <v>215</v>
      </c>
      <c r="J313" s="15" t="s">
        <v>931</v>
      </c>
      <c r="K313" s="15" t="s">
        <v>936</v>
      </c>
      <c r="L313" s="15">
        <v>1950</v>
      </c>
      <c r="M313" s="15">
        <v>1950</v>
      </c>
      <c r="N313" s="15"/>
      <c r="O313" s="15"/>
    </row>
    <row r="314" customHeight="1" spans="1:15">
      <c r="A314" s="15">
        <v>226</v>
      </c>
      <c r="B314" s="15" t="s">
        <v>929</v>
      </c>
      <c r="C314" s="15" t="s">
        <v>930</v>
      </c>
      <c r="D314" s="15" t="s">
        <v>931</v>
      </c>
      <c r="E314" s="15" t="s">
        <v>937</v>
      </c>
      <c r="F314" s="130" t="s">
        <v>938</v>
      </c>
      <c r="G314" s="15" t="s">
        <v>48</v>
      </c>
      <c r="H314" s="15">
        <v>2</v>
      </c>
      <c r="I314" s="15" t="s">
        <v>26</v>
      </c>
      <c r="J314" s="15" t="s">
        <v>931</v>
      </c>
      <c r="K314" s="15" t="s">
        <v>657</v>
      </c>
      <c r="L314" s="15">
        <v>640</v>
      </c>
      <c r="M314" s="15">
        <v>640</v>
      </c>
      <c r="N314" s="15"/>
      <c r="O314" s="15"/>
    </row>
    <row r="315" customHeight="1" spans="1:15">
      <c r="A315" s="15">
        <v>227</v>
      </c>
      <c r="B315" s="15" t="s">
        <v>929</v>
      </c>
      <c r="C315" s="15" t="s">
        <v>939</v>
      </c>
      <c r="D315" s="15" t="s">
        <v>940</v>
      </c>
      <c r="E315" s="15" t="s">
        <v>941</v>
      </c>
      <c r="F315" s="130" t="s">
        <v>942</v>
      </c>
      <c r="G315" s="15" t="s">
        <v>48</v>
      </c>
      <c r="H315" s="15">
        <v>4</v>
      </c>
      <c r="I315" s="15" t="s">
        <v>71</v>
      </c>
      <c r="J315" s="15" t="s">
        <v>940</v>
      </c>
      <c r="K315" s="15" t="s">
        <v>943</v>
      </c>
      <c r="L315" s="15">
        <v>5000</v>
      </c>
      <c r="M315" s="15">
        <v>5000</v>
      </c>
      <c r="N315" s="15"/>
      <c r="O315" s="15"/>
    </row>
    <row r="316" customHeight="1" spans="1:15">
      <c r="A316" s="15">
        <v>228</v>
      </c>
      <c r="B316" s="15" t="s">
        <v>944</v>
      </c>
      <c r="C316" s="15" t="s">
        <v>945</v>
      </c>
      <c r="D316" s="15" t="s">
        <v>946</v>
      </c>
      <c r="E316" s="15" t="s">
        <v>947</v>
      </c>
      <c r="F316" s="130" t="s">
        <v>948</v>
      </c>
      <c r="G316" s="15" t="s">
        <v>316</v>
      </c>
      <c r="H316" s="15">
        <v>1</v>
      </c>
      <c r="I316" s="15" t="s">
        <v>109</v>
      </c>
      <c r="J316" s="15" t="s">
        <v>945</v>
      </c>
      <c r="K316" s="15" t="s">
        <v>696</v>
      </c>
      <c r="L316" s="15">
        <v>4480</v>
      </c>
      <c r="M316" s="15">
        <v>4480</v>
      </c>
      <c r="N316" s="15"/>
      <c r="O316" s="15"/>
    </row>
    <row r="317" customHeight="1" spans="1:15">
      <c r="A317" s="120">
        <v>229</v>
      </c>
      <c r="B317" s="120" t="s">
        <v>944</v>
      </c>
      <c r="C317" s="120" t="s">
        <v>945</v>
      </c>
      <c r="D317" s="120" t="s">
        <v>946</v>
      </c>
      <c r="E317" s="120" t="s">
        <v>949</v>
      </c>
      <c r="F317" s="140" t="s">
        <v>950</v>
      </c>
      <c r="G317" s="120" t="s">
        <v>307</v>
      </c>
      <c r="H317" s="120">
        <v>5</v>
      </c>
      <c r="I317" s="15" t="s">
        <v>85</v>
      </c>
      <c r="J317" s="15" t="s">
        <v>945</v>
      </c>
      <c r="K317" s="15" t="s">
        <v>951</v>
      </c>
      <c r="L317" s="15">
        <v>1680</v>
      </c>
      <c r="M317" s="15">
        <v>1680</v>
      </c>
      <c r="N317" s="15"/>
      <c r="O317" s="15"/>
    </row>
    <row r="318" customHeight="1" spans="1:15">
      <c r="A318" s="31"/>
      <c r="B318" s="31"/>
      <c r="C318" s="31"/>
      <c r="D318" s="31"/>
      <c r="E318" s="31"/>
      <c r="F318" s="31"/>
      <c r="G318" s="31"/>
      <c r="H318" s="31"/>
      <c r="I318" s="15" t="s">
        <v>67</v>
      </c>
      <c r="J318" s="15" t="s">
        <v>945</v>
      </c>
      <c r="K318" s="15" t="s">
        <v>905</v>
      </c>
      <c r="L318" s="15">
        <v>240</v>
      </c>
      <c r="M318" s="15">
        <v>240</v>
      </c>
      <c r="N318" s="15"/>
      <c r="O318" s="15"/>
    </row>
    <row r="319" customHeight="1" spans="1:15">
      <c r="A319" s="15">
        <v>230</v>
      </c>
      <c r="B319" s="15" t="s">
        <v>944</v>
      </c>
      <c r="C319" s="15" t="s">
        <v>952</v>
      </c>
      <c r="D319" s="15" t="s">
        <v>953</v>
      </c>
      <c r="E319" s="15" t="s">
        <v>954</v>
      </c>
      <c r="F319" s="130" t="s">
        <v>955</v>
      </c>
      <c r="G319" s="15" t="s">
        <v>639</v>
      </c>
      <c r="H319" s="15">
        <v>2</v>
      </c>
      <c r="I319" s="15" t="s">
        <v>85</v>
      </c>
      <c r="J319" s="15" t="s">
        <v>952</v>
      </c>
      <c r="K319" s="15" t="s">
        <v>956</v>
      </c>
      <c r="L319" s="15">
        <v>5000</v>
      </c>
      <c r="M319" s="15">
        <v>5000</v>
      </c>
      <c r="N319" s="15"/>
      <c r="O319" s="15"/>
    </row>
    <row r="320" customHeight="1" spans="1:15">
      <c r="A320" s="120">
        <v>231</v>
      </c>
      <c r="B320" s="120" t="s">
        <v>944</v>
      </c>
      <c r="C320" s="120" t="s">
        <v>957</v>
      </c>
      <c r="D320" s="120" t="s">
        <v>958</v>
      </c>
      <c r="E320" s="120" t="s">
        <v>959</v>
      </c>
      <c r="F320" s="140" t="s">
        <v>960</v>
      </c>
      <c r="G320" s="120" t="s">
        <v>307</v>
      </c>
      <c r="H320" s="120">
        <v>2</v>
      </c>
      <c r="I320" s="15" t="s">
        <v>85</v>
      </c>
      <c r="J320" s="15" t="s">
        <v>957</v>
      </c>
      <c r="K320" s="15" t="s">
        <v>961</v>
      </c>
      <c r="L320" s="120">
        <v>5000</v>
      </c>
      <c r="M320" s="120">
        <v>5000</v>
      </c>
      <c r="N320" s="15"/>
      <c r="O320" s="15"/>
    </row>
    <row r="321" customHeight="1" spans="1:15">
      <c r="A321" s="121"/>
      <c r="B321" s="121"/>
      <c r="C321" s="121"/>
      <c r="D321" s="121"/>
      <c r="E321" s="121"/>
      <c r="F321" s="121"/>
      <c r="G321" s="121"/>
      <c r="H321" s="121"/>
      <c r="I321" s="15" t="s">
        <v>109</v>
      </c>
      <c r="J321" s="15" t="s">
        <v>957</v>
      </c>
      <c r="K321" s="15" t="s">
        <v>590</v>
      </c>
      <c r="L321" s="121"/>
      <c r="M321" s="121"/>
      <c r="N321" s="15"/>
      <c r="O321" s="15"/>
    </row>
    <row r="322" customHeight="1" spans="1:15">
      <c r="A322" s="31"/>
      <c r="B322" s="31"/>
      <c r="C322" s="31"/>
      <c r="D322" s="31"/>
      <c r="E322" s="31"/>
      <c r="F322" s="31"/>
      <c r="G322" s="31"/>
      <c r="H322" s="31"/>
      <c r="I322" s="15" t="s">
        <v>67</v>
      </c>
      <c r="J322" s="15" t="s">
        <v>957</v>
      </c>
      <c r="K322" s="15" t="s">
        <v>962</v>
      </c>
      <c r="L322" s="31"/>
      <c r="M322" s="31"/>
      <c r="N322" s="15"/>
      <c r="O322" s="15"/>
    </row>
    <row r="323" customHeight="1" spans="1:15">
      <c r="A323" s="122" t="s">
        <v>963</v>
      </c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3">
        <v>384951.8</v>
      </c>
      <c r="N323" s="123"/>
      <c r="O323" s="123"/>
    </row>
    <row r="324" customHeight="1" spans="1: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customHeight="1" spans="1: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customHeight="1" spans="1: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customHeight="1" spans="1: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</sheetData>
  <autoFilter ref="A5:R327"/>
  <mergeCells count="763">
    <mergeCell ref="A1:C1"/>
    <mergeCell ref="A2:O2"/>
    <mergeCell ref="A3:O3"/>
    <mergeCell ref="A4:O4"/>
    <mergeCell ref="A323:L323"/>
    <mergeCell ref="M323:O323"/>
    <mergeCell ref="A6:A7"/>
    <mergeCell ref="A8:A9"/>
    <mergeCell ref="A10:A11"/>
    <mergeCell ref="A12:A13"/>
    <mergeCell ref="A14:A15"/>
    <mergeCell ref="A19:A20"/>
    <mergeCell ref="A21:A22"/>
    <mergeCell ref="A23:A24"/>
    <mergeCell ref="A25:A26"/>
    <mergeCell ref="A29:A30"/>
    <mergeCell ref="A31:A32"/>
    <mergeCell ref="A33:A34"/>
    <mergeCell ref="A35:A36"/>
    <mergeCell ref="A38:A39"/>
    <mergeCell ref="A44:A46"/>
    <mergeCell ref="A56:A57"/>
    <mergeCell ref="A60:A61"/>
    <mergeCell ref="A62:A63"/>
    <mergeCell ref="A68:A70"/>
    <mergeCell ref="A79:A80"/>
    <mergeCell ref="A81:A83"/>
    <mergeCell ref="A85:A87"/>
    <mergeCell ref="A88:A92"/>
    <mergeCell ref="A93:A94"/>
    <mergeCell ref="A95:A96"/>
    <mergeCell ref="A97:A98"/>
    <mergeCell ref="A100:A101"/>
    <mergeCell ref="A102:A104"/>
    <mergeCell ref="A107:A108"/>
    <mergeCell ref="A111:A112"/>
    <mergeCell ref="A114:A115"/>
    <mergeCell ref="A128:A129"/>
    <mergeCell ref="A133:A134"/>
    <mergeCell ref="A135:A136"/>
    <mergeCell ref="A148:A150"/>
    <mergeCell ref="A154:A155"/>
    <mergeCell ref="A156:A157"/>
    <mergeCell ref="A159:A160"/>
    <mergeCell ref="A161:A162"/>
    <mergeCell ref="A163:A164"/>
    <mergeCell ref="A165:A167"/>
    <mergeCell ref="A170:A171"/>
    <mergeCell ref="A173:A174"/>
    <mergeCell ref="A183:A184"/>
    <mergeCell ref="A185:A187"/>
    <mergeCell ref="A188:A191"/>
    <mergeCell ref="A193:A194"/>
    <mergeCell ref="A197:A198"/>
    <mergeCell ref="A200:A201"/>
    <mergeCell ref="A203:A204"/>
    <mergeCell ref="A205:A208"/>
    <mergeCell ref="A209:A211"/>
    <mergeCell ref="A222:A223"/>
    <mergeCell ref="A233:A235"/>
    <mergeCell ref="A242:A244"/>
    <mergeCell ref="A245:A246"/>
    <mergeCell ref="A247:A248"/>
    <mergeCell ref="A256:A257"/>
    <mergeCell ref="A259:A260"/>
    <mergeCell ref="A265:A266"/>
    <mergeCell ref="A270:A271"/>
    <mergeCell ref="A279:A280"/>
    <mergeCell ref="A287:A288"/>
    <mergeCell ref="A293:A294"/>
    <mergeCell ref="A310:A311"/>
    <mergeCell ref="A317:A318"/>
    <mergeCell ref="A320:A322"/>
    <mergeCell ref="B6:B7"/>
    <mergeCell ref="B8:B9"/>
    <mergeCell ref="B10:B11"/>
    <mergeCell ref="B12:B13"/>
    <mergeCell ref="B14:B15"/>
    <mergeCell ref="B19:B20"/>
    <mergeCell ref="B21:B22"/>
    <mergeCell ref="B23:B24"/>
    <mergeCell ref="B25:B26"/>
    <mergeCell ref="B29:B30"/>
    <mergeCell ref="B31:B32"/>
    <mergeCell ref="B33:B34"/>
    <mergeCell ref="B35:B36"/>
    <mergeCell ref="B38:B39"/>
    <mergeCell ref="B44:B46"/>
    <mergeCell ref="B56:B57"/>
    <mergeCell ref="B60:B61"/>
    <mergeCell ref="B62:B63"/>
    <mergeCell ref="B68:B70"/>
    <mergeCell ref="B79:B80"/>
    <mergeCell ref="B81:B83"/>
    <mergeCell ref="B85:B87"/>
    <mergeCell ref="B88:B92"/>
    <mergeCell ref="B93:B94"/>
    <mergeCell ref="B95:B96"/>
    <mergeCell ref="B97:B98"/>
    <mergeCell ref="B100:B101"/>
    <mergeCell ref="B102:B104"/>
    <mergeCell ref="B107:B108"/>
    <mergeCell ref="B111:B112"/>
    <mergeCell ref="B114:B115"/>
    <mergeCell ref="B128:B129"/>
    <mergeCell ref="B133:B134"/>
    <mergeCell ref="B135:B136"/>
    <mergeCell ref="B148:B150"/>
    <mergeCell ref="B154:B155"/>
    <mergeCell ref="B156:B157"/>
    <mergeCell ref="B159:B160"/>
    <mergeCell ref="B161:B162"/>
    <mergeCell ref="B163:B164"/>
    <mergeCell ref="B165:B167"/>
    <mergeCell ref="B170:B171"/>
    <mergeCell ref="B173:B174"/>
    <mergeCell ref="B183:B184"/>
    <mergeCell ref="B185:B187"/>
    <mergeCell ref="B188:B191"/>
    <mergeCell ref="B193:B194"/>
    <mergeCell ref="B197:B198"/>
    <mergeCell ref="B200:B201"/>
    <mergeCell ref="B203:B204"/>
    <mergeCell ref="B205:B208"/>
    <mergeCell ref="B209:B211"/>
    <mergeCell ref="B222:B223"/>
    <mergeCell ref="B233:B235"/>
    <mergeCell ref="B242:B244"/>
    <mergeCell ref="B245:B246"/>
    <mergeCell ref="B247:B248"/>
    <mergeCell ref="B256:B257"/>
    <mergeCell ref="B259:B260"/>
    <mergeCell ref="B265:B266"/>
    <mergeCell ref="B270:B271"/>
    <mergeCell ref="B279:B280"/>
    <mergeCell ref="B287:B288"/>
    <mergeCell ref="B293:B294"/>
    <mergeCell ref="B310:B311"/>
    <mergeCell ref="B317:B318"/>
    <mergeCell ref="B320:B322"/>
    <mergeCell ref="C6:C7"/>
    <mergeCell ref="C8:C9"/>
    <mergeCell ref="C10:C11"/>
    <mergeCell ref="C12:C13"/>
    <mergeCell ref="C14:C15"/>
    <mergeCell ref="C19:C20"/>
    <mergeCell ref="C21:C22"/>
    <mergeCell ref="C23:C24"/>
    <mergeCell ref="C25:C26"/>
    <mergeCell ref="C29:C30"/>
    <mergeCell ref="C31:C32"/>
    <mergeCell ref="C33:C34"/>
    <mergeCell ref="C35:C36"/>
    <mergeCell ref="C38:C39"/>
    <mergeCell ref="C44:C46"/>
    <mergeCell ref="C56:C57"/>
    <mergeCell ref="C60:C61"/>
    <mergeCell ref="C62:C63"/>
    <mergeCell ref="C68:C70"/>
    <mergeCell ref="C79:C80"/>
    <mergeCell ref="C81:C83"/>
    <mergeCell ref="C85:C87"/>
    <mergeCell ref="C88:C92"/>
    <mergeCell ref="C93:C94"/>
    <mergeCell ref="C95:C96"/>
    <mergeCell ref="C97:C98"/>
    <mergeCell ref="C100:C101"/>
    <mergeCell ref="C102:C104"/>
    <mergeCell ref="C107:C108"/>
    <mergeCell ref="C111:C112"/>
    <mergeCell ref="C114:C115"/>
    <mergeCell ref="C128:C129"/>
    <mergeCell ref="C133:C134"/>
    <mergeCell ref="C135:C136"/>
    <mergeCell ref="C148:C150"/>
    <mergeCell ref="C154:C155"/>
    <mergeCell ref="C156:C157"/>
    <mergeCell ref="C159:C160"/>
    <mergeCell ref="C161:C162"/>
    <mergeCell ref="C163:C164"/>
    <mergeCell ref="C165:C167"/>
    <mergeCell ref="C170:C171"/>
    <mergeCell ref="C173:C174"/>
    <mergeCell ref="C183:C184"/>
    <mergeCell ref="C185:C187"/>
    <mergeCell ref="C188:C191"/>
    <mergeCell ref="C193:C194"/>
    <mergeCell ref="C197:C198"/>
    <mergeCell ref="C200:C201"/>
    <mergeCell ref="C203:C204"/>
    <mergeCell ref="C205:C208"/>
    <mergeCell ref="C209:C211"/>
    <mergeCell ref="C222:C223"/>
    <mergeCell ref="C233:C235"/>
    <mergeCell ref="C242:C244"/>
    <mergeCell ref="C245:C246"/>
    <mergeCell ref="C247:C248"/>
    <mergeCell ref="C256:C257"/>
    <mergeCell ref="C259:C260"/>
    <mergeCell ref="C265:C266"/>
    <mergeCell ref="C270:C271"/>
    <mergeCell ref="C279:C280"/>
    <mergeCell ref="C287:C288"/>
    <mergeCell ref="C293:C294"/>
    <mergeCell ref="C310:C311"/>
    <mergeCell ref="C317:C318"/>
    <mergeCell ref="C320:C322"/>
    <mergeCell ref="D6:D7"/>
    <mergeCell ref="D8:D9"/>
    <mergeCell ref="D10:D11"/>
    <mergeCell ref="D12:D13"/>
    <mergeCell ref="D14:D15"/>
    <mergeCell ref="D19:D20"/>
    <mergeCell ref="D21:D22"/>
    <mergeCell ref="D23:D24"/>
    <mergeCell ref="D25:D26"/>
    <mergeCell ref="D29:D30"/>
    <mergeCell ref="D31:D32"/>
    <mergeCell ref="D33:D34"/>
    <mergeCell ref="D35:D36"/>
    <mergeCell ref="D38:D39"/>
    <mergeCell ref="D44:D46"/>
    <mergeCell ref="D56:D57"/>
    <mergeCell ref="D60:D61"/>
    <mergeCell ref="D62:D63"/>
    <mergeCell ref="D68:D70"/>
    <mergeCell ref="D79:D80"/>
    <mergeCell ref="D81:D83"/>
    <mergeCell ref="D85:D87"/>
    <mergeCell ref="D88:D92"/>
    <mergeCell ref="D93:D94"/>
    <mergeCell ref="D95:D96"/>
    <mergeCell ref="D97:D98"/>
    <mergeCell ref="D100:D101"/>
    <mergeCell ref="D102:D104"/>
    <mergeCell ref="D107:D108"/>
    <mergeCell ref="D111:D112"/>
    <mergeCell ref="D114:D115"/>
    <mergeCell ref="D128:D129"/>
    <mergeCell ref="D133:D134"/>
    <mergeCell ref="D135:D136"/>
    <mergeCell ref="D148:D150"/>
    <mergeCell ref="D154:D155"/>
    <mergeCell ref="D156:D157"/>
    <mergeCell ref="D159:D160"/>
    <mergeCell ref="D161:D162"/>
    <mergeCell ref="D163:D164"/>
    <mergeCell ref="D165:D167"/>
    <mergeCell ref="D170:D171"/>
    <mergeCell ref="D173:D174"/>
    <mergeCell ref="D183:D184"/>
    <mergeCell ref="D185:D187"/>
    <mergeCell ref="D188:D191"/>
    <mergeCell ref="D193:D194"/>
    <mergeCell ref="D197:D198"/>
    <mergeCell ref="D200:D201"/>
    <mergeCell ref="D203:D204"/>
    <mergeCell ref="D205:D208"/>
    <mergeCell ref="D209:D211"/>
    <mergeCell ref="D222:D223"/>
    <mergeCell ref="D233:D235"/>
    <mergeCell ref="D242:D244"/>
    <mergeCell ref="D245:D246"/>
    <mergeCell ref="D247:D248"/>
    <mergeCell ref="D256:D257"/>
    <mergeCell ref="D259:D260"/>
    <mergeCell ref="D265:D266"/>
    <mergeCell ref="D270:D271"/>
    <mergeCell ref="D279:D280"/>
    <mergeCell ref="D287:D288"/>
    <mergeCell ref="D293:D294"/>
    <mergeCell ref="D310:D311"/>
    <mergeCell ref="D317:D318"/>
    <mergeCell ref="D320:D322"/>
    <mergeCell ref="E6:E7"/>
    <mergeCell ref="E8:E9"/>
    <mergeCell ref="E10:E11"/>
    <mergeCell ref="E12:E13"/>
    <mergeCell ref="E14:E15"/>
    <mergeCell ref="E19:E20"/>
    <mergeCell ref="E21:E22"/>
    <mergeCell ref="E23:E24"/>
    <mergeCell ref="E25:E26"/>
    <mergeCell ref="E29:E30"/>
    <mergeCell ref="E31:E32"/>
    <mergeCell ref="E33:E34"/>
    <mergeCell ref="E35:E36"/>
    <mergeCell ref="E38:E39"/>
    <mergeCell ref="E44:E46"/>
    <mergeCell ref="E56:E57"/>
    <mergeCell ref="E60:E61"/>
    <mergeCell ref="E62:E63"/>
    <mergeCell ref="E68:E70"/>
    <mergeCell ref="E79:E80"/>
    <mergeCell ref="E81:E83"/>
    <mergeCell ref="E85:E87"/>
    <mergeCell ref="E88:E92"/>
    <mergeCell ref="E93:E94"/>
    <mergeCell ref="E95:E96"/>
    <mergeCell ref="E97:E98"/>
    <mergeCell ref="E100:E101"/>
    <mergeCell ref="E102:E104"/>
    <mergeCell ref="E107:E108"/>
    <mergeCell ref="E111:E112"/>
    <mergeCell ref="E114:E115"/>
    <mergeCell ref="E128:E129"/>
    <mergeCell ref="E133:E134"/>
    <mergeCell ref="E135:E136"/>
    <mergeCell ref="E148:E150"/>
    <mergeCell ref="E154:E155"/>
    <mergeCell ref="E156:E157"/>
    <mergeCell ref="E159:E160"/>
    <mergeCell ref="E161:E162"/>
    <mergeCell ref="E163:E164"/>
    <mergeCell ref="E165:E167"/>
    <mergeCell ref="E170:E171"/>
    <mergeCell ref="E173:E174"/>
    <mergeCell ref="E183:E184"/>
    <mergeCell ref="E185:E187"/>
    <mergeCell ref="E188:E191"/>
    <mergeCell ref="E193:E194"/>
    <mergeCell ref="E197:E198"/>
    <mergeCell ref="E200:E201"/>
    <mergeCell ref="E203:E204"/>
    <mergeCell ref="E205:E208"/>
    <mergeCell ref="E209:E211"/>
    <mergeCell ref="E222:E223"/>
    <mergeCell ref="E233:E235"/>
    <mergeCell ref="E242:E244"/>
    <mergeCell ref="E245:E246"/>
    <mergeCell ref="E247:E248"/>
    <mergeCell ref="E256:E257"/>
    <mergeCell ref="E259:E260"/>
    <mergeCell ref="E265:E266"/>
    <mergeCell ref="E270:E271"/>
    <mergeCell ref="E279:E280"/>
    <mergeCell ref="E287:E288"/>
    <mergeCell ref="E293:E294"/>
    <mergeCell ref="E310:E311"/>
    <mergeCell ref="E317:E318"/>
    <mergeCell ref="E320:E322"/>
    <mergeCell ref="F6:F7"/>
    <mergeCell ref="F8:F9"/>
    <mergeCell ref="F10:F11"/>
    <mergeCell ref="F12:F13"/>
    <mergeCell ref="F14:F15"/>
    <mergeCell ref="F19:F20"/>
    <mergeCell ref="F21:F22"/>
    <mergeCell ref="F23:F24"/>
    <mergeCell ref="F25:F26"/>
    <mergeCell ref="F29:F30"/>
    <mergeCell ref="F31:F32"/>
    <mergeCell ref="F33:F34"/>
    <mergeCell ref="F35:F36"/>
    <mergeCell ref="F38:F39"/>
    <mergeCell ref="F44:F46"/>
    <mergeCell ref="F56:F57"/>
    <mergeCell ref="F60:F61"/>
    <mergeCell ref="F62:F63"/>
    <mergeCell ref="F68:F70"/>
    <mergeCell ref="F79:F80"/>
    <mergeCell ref="F81:F83"/>
    <mergeCell ref="F85:F87"/>
    <mergeCell ref="F88:F92"/>
    <mergeCell ref="F93:F94"/>
    <mergeCell ref="F95:F96"/>
    <mergeCell ref="F97:F98"/>
    <mergeCell ref="F100:F101"/>
    <mergeCell ref="F102:F104"/>
    <mergeCell ref="F107:F108"/>
    <mergeCell ref="F111:F112"/>
    <mergeCell ref="F114:F115"/>
    <mergeCell ref="F128:F129"/>
    <mergeCell ref="F133:F134"/>
    <mergeCell ref="F135:F136"/>
    <mergeCell ref="F148:F150"/>
    <mergeCell ref="F154:F155"/>
    <mergeCell ref="F156:F157"/>
    <mergeCell ref="F159:F160"/>
    <mergeCell ref="F161:F162"/>
    <mergeCell ref="F163:F164"/>
    <mergeCell ref="F165:F167"/>
    <mergeCell ref="F170:F171"/>
    <mergeCell ref="F173:F174"/>
    <mergeCell ref="F183:F184"/>
    <mergeCell ref="F185:F187"/>
    <mergeCell ref="F188:F191"/>
    <mergeCell ref="F193:F194"/>
    <mergeCell ref="F197:F198"/>
    <mergeCell ref="F200:F201"/>
    <mergeCell ref="F203:F204"/>
    <mergeCell ref="F205:F208"/>
    <mergeCell ref="F209:F211"/>
    <mergeCell ref="F222:F223"/>
    <mergeCell ref="F233:F235"/>
    <mergeCell ref="F242:F244"/>
    <mergeCell ref="F245:F246"/>
    <mergeCell ref="F247:F248"/>
    <mergeCell ref="F256:F257"/>
    <mergeCell ref="F259:F260"/>
    <mergeCell ref="F265:F266"/>
    <mergeCell ref="F270:F271"/>
    <mergeCell ref="F279:F280"/>
    <mergeCell ref="F287:F288"/>
    <mergeCell ref="F293:F294"/>
    <mergeCell ref="F310:F311"/>
    <mergeCell ref="F317:F318"/>
    <mergeCell ref="F320:F322"/>
    <mergeCell ref="G6:G7"/>
    <mergeCell ref="G8:G9"/>
    <mergeCell ref="G10:G11"/>
    <mergeCell ref="G12:G13"/>
    <mergeCell ref="G14:G15"/>
    <mergeCell ref="G19:G20"/>
    <mergeCell ref="G21:G22"/>
    <mergeCell ref="G23:G24"/>
    <mergeCell ref="G25:G26"/>
    <mergeCell ref="G29:G30"/>
    <mergeCell ref="G31:G32"/>
    <mergeCell ref="G33:G34"/>
    <mergeCell ref="G35:G36"/>
    <mergeCell ref="G38:G39"/>
    <mergeCell ref="G44:G46"/>
    <mergeCell ref="G56:G57"/>
    <mergeCell ref="G60:G61"/>
    <mergeCell ref="G62:G63"/>
    <mergeCell ref="G68:G70"/>
    <mergeCell ref="G79:G80"/>
    <mergeCell ref="G81:G83"/>
    <mergeCell ref="G85:G87"/>
    <mergeCell ref="G88:G92"/>
    <mergeCell ref="G93:G94"/>
    <mergeCell ref="G95:G96"/>
    <mergeCell ref="G97:G98"/>
    <mergeCell ref="G100:G101"/>
    <mergeCell ref="G102:G104"/>
    <mergeCell ref="G107:G108"/>
    <mergeCell ref="G111:G112"/>
    <mergeCell ref="G114:G115"/>
    <mergeCell ref="G128:G129"/>
    <mergeCell ref="G133:G134"/>
    <mergeCell ref="G135:G136"/>
    <mergeCell ref="G148:G150"/>
    <mergeCell ref="G154:G155"/>
    <mergeCell ref="G156:G157"/>
    <mergeCell ref="G159:G160"/>
    <mergeCell ref="G161:G162"/>
    <mergeCell ref="G163:G164"/>
    <mergeCell ref="G165:G167"/>
    <mergeCell ref="G170:G171"/>
    <mergeCell ref="G173:G174"/>
    <mergeCell ref="G183:G184"/>
    <mergeCell ref="G185:G187"/>
    <mergeCell ref="G188:G191"/>
    <mergeCell ref="G193:G194"/>
    <mergeCell ref="G197:G198"/>
    <mergeCell ref="G200:G201"/>
    <mergeCell ref="G203:G204"/>
    <mergeCell ref="G205:G208"/>
    <mergeCell ref="G209:G211"/>
    <mergeCell ref="G222:G223"/>
    <mergeCell ref="G233:G235"/>
    <mergeCell ref="G242:G244"/>
    <mergeCell ref="G245:G246"/>
    <mergeCell ref="G247:G248"/>
    <mergeCell ref="G256:G257"/>
    <mergeCell ref="G259:G260"/>
    <mergeCell ref="G265:G266"/>
    <mergeCell ref="G270:G271"/>
    <mergeCell ref="G279:G280"/>
    <mergeCell ref="G287:G288"/>
    <mergeCell ref="G293:G294"/>
    <mergeCell ref="G310:G311"/>
    <mergeCell ref="G317:G318"/>
    <mergeCell ref="G320:G322"/>
    <mergeCell ref="H6:H7"/>
    <mergeCell ref="H8:H9"/>
    <mergeCell ref="H10:H11"/>
    <mergeCell ref="H12:H13"/>
    <mergeCell ref="H14:H15"/>
    <mergeCell ref="H19:H20"/>
    <mergeCell ref="H21:H22"/>
    <mergeCell ref="H23:H24"/>
    <mergeCell ref="H25:H26"/>
    <mergeCell ref="H29:H30"/>
    <mergeCell ref="H31:H32"/>
    <mergeCell ref="H33:H34"/>
    <mergeCell ref="H35:H36"/>
    <mergeCell ref="H38:H39"/>
    <mergeCell ref="H44:H46"/>
    <mergeCell ref="H56:H57"/>
    <mergeCell ref="H60:H61"/>
    <mergeCell ref="H62:H63"/>
    <mergeCell ref="H68:H70"/>
    <mergeCell ref="H79:H80"/>
    <mergeCell ref="H81:H83"/>
    <mergeCell ref="H85:H87"/>
    <mergeCell ref="H88:H92"/>
    <mergeCell ref="H93:H94"/>
    <mergeCell ref="H95:H96"/>
    <mergeCell ref="H97:H98"/>
    <mergeCell ref="H100:H101"/>
    <mergeCell ref="H102:H104"/>
    <mergeCell ref="H107:H108"/>
    <mergeCell ref="H111:H112"/>
    <mergeCell ref="H114:H115"/>
    <mergeCell ref="H128:H129"/>
    <mergeCell ref="H133:H134"/>
    <mergeCell ref="H135:H136"/>
    <mergeCell ref="H148:H150"/>
    <mergeCell ref="H154:H155"/>
    <mergeCell ref="H156:H157"/>
    <mergeCell ref="H159:H160"/>
    <mergeCell ref="H161:H162"/>
    <mergeCell ref="H163:H164"/>
    <mergeCell ref="H165:H167"/>
    <mergeCell ref="H170:H171"/>
    <mergeCell ref="H173:H174"/>
    <mergeCell ref="H183:H184"/>
    <mergeCell ref="H185:H187"/>
    <mergeCell ref="H188:H191"/>
    <mergeCell ref="H193:H194"/>
    <mergeCell ref="H197:H198"/>
    <mergeCell ref="H200:H201"/>
    <mergeCell ref="H203:H204"/>
    <mergeCell ref="H205:H208"/>
    <mergeCell ref="H209:H211"/>
    <mergeCell ref="H222:H223"/>
    <mergeCell ref="H233:H235"/>
    <mergeCell ref="H242:H244"/>
    <mergeCell ref="H245:H246"/>
    <mergeCell ref="H247:H248"/>
    <mergeCell ref="H256:H257"/>
    <mergeCell ref="H259:H260"/>
    <mergeCell ref="H265:H266"/>
    <mergeCell ref="H270:H271"/>
    <mergeCell ref="H279:H280"/>
    <mergeCell ref="H287:H288"/>
    <mergeCell ref="H293:H294"/>
    <mergeCell ref="H310:H311"/>
    <mergeCell ref="H317:H318"/>
    <mergeCell ref="H320:H322"/>
    <mergeCell ref="I161:I162"/>
    <mergeCell ref="J6:J7"/>
    <mergeCell ref="J8:J9"/>
    <mergeCell ref="J10:J11"/>
    <mergeCell ref="J12:J13"/>
    <mergeCell ref="J14:J15"/>
    <mergeCell ref="J19:J20"/>
    <mergeCell ref="J21:J22"/>
    <mergeCell ref="J23:J24"/>
    <mergeCell ref="J25:J26"/>
    <mergeCell ref="J29:J30"/>
    <mergeCell ref="J31:J32"/>
    <mergeCell ref="J33:J34"/>
    <mergeCell ref="J35:J36"/>
    <mergeCell ref="J38:J39"/>
    <mergeCell ref="J44:J46"/>
    <mergeCell ref="J85:J87"/>
    <mergeCell ref="J88:J92"/>
    <mergeCell ref="J93:J94"/>
    <mergeCell ref="J95:J96"/>
    <mergeCell ref="J97:J98"/>
    <mergeCell ref="J100:J101"/>
    <mergeCell ref="J102:J104"/>
    <mergeCell ref="J107:J108"/>
    <mergeCell ref="J111:J112"/>
    <mergeCell ref="J114:J115"/>
    <mergeCell ref="J128:J129"/>
    <mergeCell ref="J133:J134"/>
    <mergeCell ref="J135:J136"/>
    <mergeCell ref="J148:J150"/>
    <mergeCell ref="J154:J155"/>
    <mergeCell ref="J156:J157"/>
    <mergeCell ref="J159:J160"/>
    <mergeCell ref="J161:J162"/>
    <mergeCell ref="J183:J184"/>
    <mergeCell ref="J185:J187"/>
    <mergeCell ref="J188:J191"/>
    <mergeCell ref="J193:J194"/>
    <mergeCell ref="J197:J198"/>
    <mergeCell ref="J222:J223"/>
    <mergeCell ref="J242:J244"/>
    <mergeCell ref="J245:J246"/>
    <mergeCell ref="J247:J248"/>
    <mergeCell ref="J259:J260"/>
    <mergeCell ref="J270:J271"/>
    <mergeCell ref="J279:J280"/>
    <mergeCell ref="J287:J288"/>
    <mergeCell ref="J310:J311"/>
    <mergeCell ref="K161:K162"/>
    <mergeCell ref="L161:L162"/>
    <mergeCell ref="L320:L322"/>
    <mergeCell ref="M6:M7"/>
    <mergeCell ref="M8:M9"/>
    <mergeCell ref="M10:M11"/>
    <mergeCell ref="M12:M13"/>
    <mergeCell ref="M14:M15"/>
    <mergeCell ref="M19:M20"/>
    <mergeCell ref="M21:M22"/>
    <mergeCell ref="M23:M24"/>
    <mergeCell ref="M25:M26"/>
    <mergeCell ref="M29:M30"/>
    <mergeCell ref="M31:M32"/>
    <mergeCell ref="M33:M34"/>
    <mergeCell ref="M35:M36"/>
    <mergeCell ref="M38:M39"/>
    <mergeCell ref="M44:M46"/>
    <mergeCell ref="M56:M57"/>
    <mergeCell ref="M60:M61"/>
    <mergeCell ref="M62:M63"/>
    <mergeCell ref="M68:M70"/>
    <mergeCell ref="M79:M80"/>
    <mergeCell ref="M81:M83"/>
    <mergeCell ref="M85:M87"/>
    <mergeCell ref="M88:M92"/>
    <mergeCell ref="M93:M94"/>
    <mergeCell ref="M95:M96"/>
    <mergeCell ref="M97:M98"/>
    <mergeCell ref="M100:M101"/>
    <mergeCell ref="M102:M104"/>
    <mergeCell ref="M107:M108"/>
    <mergeCell ref="M111:M112"/>
    <mergeCell ref="M114:M115"/>
    <mergeCell ref="M128:M129"/>
    <mergeCell ref="M133:M134"/>
    <mergeCell ref="M135:M136"/>
    <mergeCell ref="M148:M150"/>
    <mergeCell ref="M154:M155"/>
    <mergeCell ref="M156:M157"/>
    <mergeCell ref="M159:M160"/>
    <mergeCell ref="M161:M162"/>
    <mergeCell ref="M163:M164"/>
    <mergeCell ref="M165:M167"/>
    <mergeCell ref="M170:M171"/>
    <mergeCell ref="M173:M174"/>
    <mergeCell ref="M183:M184"/>
    <mergeCell ref="M185:M187"/>
    <mergeCell ref="M188:M191"/>
    <mergeCell ref="M193:M194"/>
    <mergeCell ref="M197:M198"/>
    <mergeCell ref="M200:M201"/>
    <mergeCell ref="M203:M204"/>
    <mergeCell ref="M205:M208"/>
    <mergeCell ref="M209:M211"/>
    <mergeCell ref="M222:M223"/>
    <mergeCell ref="M233:M235"/>
    <mergeCell ref="M242:M244"/>
    <mergeCell ref="M245:M246"/>
    <mergeCell ref="M247:M248"/>
    <mergeCell ref="M256:M257"/>
    <mergeCell ref="M259:M260"/>
    <mergeCell ref="M265:M266"/>
    <mergeCell ref="M270:M271"/>
    <mergeCell ref="M279:M280"/>
    <mergeCell ref="M287:M288"/>
    <mergeCell ref="M293:M294"/>
    <mergeCell ref="M310:M311"/>
    <mergeCell ref="M320:M322"/>
    <mergeCell ref="N6:N7"/>
    <mergeCell ref="N8:N9"/>
    <mergeCell ref="N10:N11"/>
    <mergeCell ref="N12:N13"/>
    <mergeCell ref="N14:N15"/>
    <mergeCell ref="N19:N20"/>
    <mergeCell ref="N21:N22"/>
    <mergeCell ref="N23:N24"/>
    <mergeCell ref="N25:N26"/>
    <mergeCell ref="N29:N30"/>
    <mergeCell ref="N31:N32"/>
    <mergeCell ref="N33:N34"/>
    <mergeCell ref="N35:N36"/>
    <mergeCell ref="N38:N39"/>
    <mergeCell ref="N44:N46"/>
    <mergeCell ref="N56:N57"/>
    <mergeCell ref="N60:N61"/>
    <mergeCell ref="N62:N63"/>
    <mergeCell ref="N68:N70"/>
    <mergeCell ref="N79:N80"/>
    <mergeCell ref="N81:N83"/>
    <mergeCell ref="N85:N87"/>
    <mergeCell ref="N88:N92"/>
    <mergeCell ref="N93:N94"/>
    <mergeCell ref="N95:N96"/>
    <mergeCell ref="N97:N98"/>
    <mergeCell ref="N100:N101"/>
    <mergeCell ref="N102:N104"/>
    <mergeCell ref="N107:N108"/>
    <mergeCell ref="N111:N112"/>
    <mergeCell ref="N114:N115"/>
    <mergeCell ref="N128:N129"/>
    <mergeCell ref="N133:N134"/>
    <mergeCell ref="N135:N136"/>
    <mergeCell ref="N148:N150"/>
    <mergeCell ref="N154:N155"/>
    <mergeCell ref="N156:N157"/>
    <mergeCell ref="N159:N160"/>
    <mergeCell ref="N161:N162"/>
    <mergeCell ref="N163:N164"/>
    <mergeCell ref="N165:N167"/>
    <mergeCell ref="N170:N171"/>
    <mergeCell ref="N173:N174"/>
    <mergeCell ref="N183:N184"/>
    <mergeCell ref="N185:N187"/>
    <mergeCell ref="N188:N191"/>
    <mergeCell ref="N193:N194"/>
    <mergeCell ref="N197:N198"/>
    <mergeCell ref="N200:N201"/>
    <mergeCell ref="N203:N204"/>
    <mergeCell ref="N205:N208"/>
    <mergeCell ref="N209:N211"/>
    <mergeCell ref="O6:O7"/>
    <mergeCell ref="O8:O9"/>
    <mergeCell ref="O10:O11"/>
    <mergeCell ref="O12:O13"/>
    <mergeCell ref="O14:O15"/>
    <mergeCell ref="O19:O20"/>
    <mergeCell ref="O21:O22"/>
    <mergeCell ref="O23:O24"/>
    <mergeCell ref="O25:O26"/>
    <mergeCell ref="O29:O30"/>
    <mergeCell ref="O31:O32"/>
    <mergeCell ref="O33:O34"/>
    <mergeCell ref="O35:O36"/>
    <mergeCell ref="O38:O39"/>
    <mergeCell ref="O44:O46"/>
    <mergeCell ref="O56:O57"/>
    <mergeCell ref="O60:O61"/>
    <mergeCell ref="O62:O63"/>
    <mergeCell ref="O68:O70"/>
    <mergeCell ref="O79:O80"/>
    <mergeCell ref="O81:O83"/>
    <mergeCell ref="O85:O87"/>
    <mergeCell ref="O88:O92"/>
    <mergeCell ref="O93:O94"/>
    <mergeCell ref="O95:O96"/>
    <mergeCell ref="O97:O98"/>
    <mergeCell ref="O100:O101"/>
    <mergeCell ref="O102:O104"/>
    <mergeCell ref="O107:O108"/>
    <mergeCell ref="O111:O112"/>
    <mergeCell ref="O114:O115"/>
    <mergeCell ref="O128:O129"/>
    <mergeCell ref="O133:O134"/>
    <mergeCell ref="O135:O136"/>
    <mergeCell ref="O148:O150"/>
    <mergeCell ref="O154:O155"/>
    <mergeCell ref="O156:O157"/>
    <mergeCell ref="O159:O160"/>
    <mergeCell ref="O161:O162"/>
    <mergeCell ref="O163:O164"/>
    <mergeCell ref="O165:O167"/>
    <mergeCell ref="O170:O171"/>
    <mergeCell ref="O173:O174"/>
    <mergeCell ref="O183:O184"/>
    <mergeCell ref="O185:O187"/>
    <mergeCell ref="O188:O191"/>
    <mergeCell ref="O193:O194"/>
    <mergeCell ref="O197:O198"/>
    <mergeCell ref="O200:O201"/>
    <mergeCell ref="O203:O204"/>
    <mergeCell ref="O205:O208"/>
    <mergeCell ref="O209:O211"/>
  </mergeCells>
  <printOptions horizontalCentered="1"/>
  <pageMargins left="0.393055555555556" right="0.393055555555556" top="0.393055555555556" bottom="0.393055555555556" header="0" footer="0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2023-02-07T08:57:00Z</dcterms:created>
  <cp:lastPrinted>2023-02-07T09:09:00Z</cp:lastPrinted>
  <dcterms:modified xsi:type="dcterms:W3CDTF">2024-05-31T08:08:35Z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158D1CF06A894E38997D102676915AF7_13</vt:lpwstr>
  </property>
  <property fmtid="{D5CDD505-2E9C-101B-9397-08002B2CF9AE}" pid="3" name="KSOProductBuildVer">
    <vt:lpwstr>2052-10.8.0.6108</vt:lpwstr>
  </property>
</Properties>
</file>